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Jobs\MAG Orthotics\Order Forms\"/>
    </mc:Choice>
  </mc:AlternateContent>
  <xr:revisionPtr revIDLastSave="0" documentId="13_ncr:1_{A5CA4EE3-643D-4C15-B4D6-FF42B61E4DA0}" xr6:coauthVersionLast="47" xr6:coauthVersionMax="47" xr10:uidLastSave="{00000000-0000-0000-0000-000000000000}"/>
  <bookViews>
    <workbookView xWindow="28680" yWindow="-120" windowWidth="29040" windowHeight="15840" tabRatio="360" xr2:uid="{00000000-000D-0000-FFFF-FFFF00000000}"/>
  </bookViews>
  <sheets>
    <sheet name="Bespoke Form" sheetId="1" r:id="rId1"/>
    <sheet name="Option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E28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R26" i="2"/>
  <c r="R3" i="2"/>
  <c r="R4" i="2"/>
  <c r="R28" i="2" s="1"/>
  <c r="U3" i="2"/>
  <c r="U4" i="2"/>
  <c r="U5" i="2"/>
  <c r="W3" i="2"/>
  <c r="W28" i="2" s="1"/>
  <c r="W4" i="2"/>
  <c r="W5" i="2"/>
  <c r="Y3" i="2"/>
  <c r="Y28" i="2" s="1"/>
  <c r="Y4" i="2"/>
  <c r="Y5" i="2"/>
  <c r="AB3" i="2"/>
  <c r="AB28" i="2" s="1"/>
  <c r="AB4" i="2"/>
  <c r="AE3" i="2"/>
  <c r="AE4" i="2"/>
  <c r="AE5" i="2"/>
  <c r="AE6" i="2"/>
  <c r="AG3" i="2"/>
  <c r="AG28" i="2" s="1"/>
  <c r="AG4" i="2"/>
  <c r="AG5" i="2"/>
  <c r="D14" i="1"/>
  <c r="AE28" i="2" l="1"/>
  <c r="N26" i="2"/>
  <c r="N28" i="2" s="1"/>
  <c r="P26" i="2"/>
  <c r="P28" i="2" s="1"/>
  <c r="U28" i="2"/>
  <c r="B30" i="2" l="1"/>
  <c r="B31" i="2" s="1"/>
  <c r="B29" i="2"/>
  <c r="B32" i="2" l="1"/>
  <c r="J33" i="1" s="1"/>
</calcChain>
</file>

<file path=xl/sharedStrings.xml><?xml version="1.0" encoding="utf-8"?>
<sst xmlns="http://schemas.openxmlformats.org/spreadsheetml/2006/main" count="215" uniqueCount="166">
  <si>
    <t>PRACTITIONER DETAILS</t>
  </si>
  <si>
    <t>SELECT ADDITIONS</t>
  </si>
  <si>
    <t>SHELL MODIFICATION</t>
  </si>
  <si>
    <t>SELECT POSTING</t>
  </si>
  <si>
    <t>Rearfoot</t>
  </si>
  <si>
    <t>Forefoot</t>
  </si>
  <si>
    <t>Position</t>
  </si>
  <si>
    <t>Degree</t>
  </si>
  <si>
    <t>Heel Raise</t>
  </si>
  <si>
    <t>Left</t>
  </si>
  <si>
    <t>Right</t>
  </si>
  <si>
    <t>Left &amp; Right</t>
  </si>
  <si>
    <t>LEFT</t>
  </si>
  <si>
    <t>RIGHT</t>
  </si>
  <si>
    <t>2⁰</t>
  </si>
  <si>
    <t>3⁰</t>
  </si>
  <si>
    <t>4⁰</t>
  </si>
  <si>
    <t>5⁰</t>
  </si>
  <si>
    <t>6⁰</t>
  </si>
  <si>
    <t>7⁰</t>
  </si>
  <si>
    <t>8⁰</t>
  </si>
  <si>
    <t>9⁰</t>
  </si>
  <si>
    <t>10⁰</t>
  </si>
  <si>
    <t>1 ½</t>
  </si>
  <si>
    <t>2½</t>
  </si>
  <si>
    <t>3½</t>
  </si>
  <si>
    <t>4½</t>
  </si>
  <si>
    <t>5½</t>
  </si>
  <si>
    <t>PATIENT DETAILS</t>
  </si>
  <si>
    <t>¾ Length</t>
  </si>
  <si>
    <r>
      <t>1</t>
    </r>
    <r>
      <rPr>
        <i/>
        <sz val="11"/>
        <color theme="1"/>
        <rFont val="Calibri"/>
        <family val="2"/>
      </rPr>
      <t>⁰</t>
    </r>
  </si>
  <si>
    <t>METATARSAL PAD</t>
  </si>
  <si>
    <t>METATARSAL BAR</t>
  </si>
  <si>
    <t>METATARSAL RAISE</t>
  </si>
  <si>
    <t>MORTON'S EXTENSION</t>
  </si>
  <si>
    <t>FHL ACCOMMODATION</t>
  </si>
  <si>
    <t>REVERSE MORTON'S EXT</t>
  </si>
  <si>
    <t>ARCH PAD</t>
  </si>
  <si>
    <t>CUBOID PAD</t>
  </si>
  <si>
    <t>HEEL PAD</t>
  </si>
  <si>
    <t>HEEL SPUR PAD</t>
  </si>
  <si>
    <t>HEEL PORON DOT</t>
  </si>
  <si>
    <t>LESION ACCOMMODATION</t>
  </si>
  <si>
    <t>SELECT COVERING</t>
  </si>
  <si>
    <t>LENGTH</t>
  </si>
  <si>
    <t>MATERIAL</t>
  </si>
  <si>
    <t>PADDING THICKNESS</t>
  </si>
  <si>
    <t>Sulcus Length</t>
  </si>
  <si>
    <t>Full Length</t>
  </si>
  <si>
    <t>6½</t>
  </si>
  <si>
    <t>7½</t>
  </si>
  <si>
    <t>8½</t>
  </si>
  <si>
    <t>9½</t>
  </si>
  <si>
    <t>10½</t>
  </si>
  <si>
    <t>11½</t>
  </si>
  <si>
    <t>11⁰</t>
  </si>
  <si>
    <t>12⁰</t>
  </si>
  <si>
    <t>13⁰</t>
  </si>
  <si>
    <t>14⁰</t>
  </si>
  <si>
    <t>15⁰</t>
  </si>
  <si>
    <t>Material</t>
  </si>
  <si>
    <t>Unit 31, Jessops Riverside, 800 Brightside Lane, Sheffield, S9 2RX</t>
  </si>
  <si>
    <t>Length</t>
  </si>
  <si>
    <t>SELECT ORTHOTIC</t>
  </si>
  <si>
    <t>Shell Cut-out</t>
  </si>
  <si>
    <t>Name</t>
  </si>
  <si>
    <t>E-mail</t>
  </si>
  <si>
    <t>Order Date</t>
  </si>
  <si>
    <t>Telephone</t>
  </si>
  <si>
    <t>Intrinsic / Extrinsic</t>
  </si>
  <si>
    <t>¾</t>
  </si>
  <si>
    <t>Sulcus</t>
  </si>
  <si>
    <t>Full</t>
  </si>
  <si>
    <t>EVA</t>
  </si>
  <si>
    <t>None</t>
  </si>
  <si>
    <t>1st Met</t>
  </si>
  <si>
    <t>1st Ray</t>
  </si>
  <si>
    <t>5th Ray</t>
  </si>
  <si>
    <t>5th Met</t>
  </si>
  <si>
    <t>Intrinsic</t>
  </si>
  <si>
    <t>Extrinsic</t>
  </si>
  <si>
    <t>Tel: 0114 2435018 | Fax: 0114 2431455</t>
  </si>
  <si>
    <t>Email: info@magorthotics.com</t>
  </si>
  <si>
    <t>MAG Orthotics Limited</t>
  </si>
  <si>
    <t>Lateral</t>
  </si>
  <si>
    <t>Medial</t>
  </si>
  <si>
    <t>ANNOTATE AS APPROPRIATE</t>
  </si>
  <si>
    <t>NOTES</t>
  </si>
  <si>
    <t>ADDITIONAL INFORMATION</t>
  </si>
  <si>
    <t>PLEASE DESCRIBE BELOW</t>
  </si>
  <si>
    <t>Requirement</t>
  </si>
  <si>
    <t>Pair</t>
  </si>
  <si>
    <t>Shoe Size</t>
  </si>
  <si>
    <t>Flexibility</t>
  </si>
  <si>
    <t>Shell Cut Out</t>
  </si>
  <si>
    <t>Cut Out Position</t>
  </si>
  <si>
    <t>Heel Cup Depth</t>
  </si>
  <si>
    <t>Cut-Out Position</t>
  </si>
  <si>
    <t>Both</t>
  </si>
  <si>
    <t>Addition Positions</t>
  </si>
  <si>
    <t>Shell Cut Out/Pad</t>
  </si>
  <si>
    <t>Compressive Poron</t>
  </si>
  <si>
    <t>Pad</t>
  </si>
  <si>
    <t>SHELL CUT OUT/PAD</t>
  </si>
  <si>
    <t>Covering Material</t>
  </si>
  <si>
    <t>Covering Length</t>
  </si>
  <si>
    <t>Padding Thickness</t>
  </si>
  <si>
    <t>Skive</t>
  </si>
  <si>
    <t>Medial/Lateral</t>
  </si>
  <si>
    <t>mm</t>
  </si>
  <si>
    <t>Heel Flange</t>
  </si>
  <si>
    <t>Address</t>
  </si>
  <si>
    <t>EVA ¾</t>
  </si>
  <si>
    <t>EVA Sulcus</t>
  </si>
  <si>
    <t>EVA Full Length</t>
  </si>
  <si>
    <t xml:space="preserve">Polypropylene ¾ </t>
  </si>
  <si>
    <t>Low Density</t>
  </si>
  <si>
    <t>Medium Density</t>
  </si>
  <si>
    <t>High Density</t>
  </si>
  <si>
    <t>Heel Posting</t>
  </si>
  <si>
    <t>Low</t>
  </si>
  <si>
    <t>Standard</t>
  </si>
  <si>
    <t>Deep</t>
  </si>
  <si>
    <t>Orthotic Material</t>
  </si>
  <si>
    <t>Black Techno Suede</t>
  </si>
  <si>
    <t>Beige Leather Cradle</t>
  </si>
  <si>
    <t>EVA Black Marble 1mm</t>
  </si>
  <si>
    <t>Blue Spenco/ Neoprene 3mm</t>
  </si>
  <si>
    <t>1.5mm Poron</t>
  </si>
  <si>
    <t>3mm Poron</t>
  </si>
  <si>
    <t>6mm Poron</t>
  </si>
  <si>
    <t>TOTAL COST:</t>
  </si>
  <si>
    <t>SEMI-BESPOKE ORDER FORM</t>
  </si>
  <si>
    <t>Tel: 0114 2435018| Fax: 0114 2431455</t>
  </si>
  <si>
    <t>eMail: info@magorthotics.com</t>
  </si>
  <si>
    <t>ADDITIONS FOR CONDITIONS</t>
  </si>
  <si>
    <t>PRACTITIONERS PRESCRIBING GUIDE</t>
  </si>
  <si>
    <t>FOREFOOT</t>
  </si>
  <si>
    <t>MIDFOOT</t>
  </si>
  <si>
    <t>REARFOOT</t>
  </si>
  <si>
    <t>Stock Pads</t>
  </si>
  <si>
    <t>3mm Poron Unless Otherwise Stated</t>
  </si>
  <si>
    <t>3mm Unless Otherwise Stated</t>
  </si>
  <si>
    <t>Pink Poron</t>
  </si>
  <si>
    <t>Price Each</t>
  </si>
  <si>
    <t>Heel Poron Dots</t>
  </si>
  <si>
    <t>Lesion Accommodation</t>
  </si>
  <si>
    <t>(Please provide in Additional Information, or forward an illustration or template either by email or post.)</t>
  </si>
  <si>
    <t>Order No</t>
  </si>
  <si>
    <t>Patients Ref</t>
  </si>
  <si>
    <t>1mm</t>
  </si>
  <si>
    <t>2mm</t>
  </si>
  <si>
    <t>3mm</t>
  </si>
  <si>
    <t>4mm</t>
  </si>
  <si>
    <t>5mm</t>
  </si>
  <si>
    <t>6mm</t>
  </si>
  <si>
    <t>7mm</t>
  </si>
  <si>
    <t>8mm</t>
  </si>
  <si>
    <t>9mm</t>
  </si>
  <si>
    <t>10mm</t>
  </si>
  <si>
    <t>Quantity</t>
  </si>
  <si>
    <t>TOTAL PRICE</t>
  </si>
  <si>
    <t>PRICE</t>
  </si>
  <si>
    <t>DISCOUNT</t>
  </si>
  <si>
    <t>Total Postings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</si>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</sst>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£&quot;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3399CC"/>
      <name val="Verdana"/>
      <family val="2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.5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33596E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596E"/>
        <bgColor indexed="64"/>
      </patternFill>
    </fill>
    <fill>
      <patternFill patternType="solid">
        <fgColor rgb="FFA4C3D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14" xfId="0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21" xfId="0" applyBorder="1" applyProtection="1">
      <protection locked="0"/>
    </xf>
    <xf numFmtId="0" fontId="0" fillId="3" borderId="23" xfId="0" applyFill="1" applyBorder="1" applyProtection="1">
      <protection locked="0"/>
    </xf>
    <xf numFmtId="0" fontId="16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42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18" xfId="0" applyFill="1" applyBorder="1" applyProtection="1">
      <protection locked="0"/>
    </xf>
    <xf numFmtId="0" fontId="1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165" fontId="1" fillId="0" borderId="40" xfId="0" applyNumberFormat="1" applyFont="1" applyBorder="1" applyAlignment="1">
      <alignment horizontal="center" vertical="top" wrapText="1"/>
    </xf>
    <xf numFmtId="0" fontId="9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2" borderId="10" xfId="0" applyFill="1" applyBorder="1"/>
    <xf numFmtId="0" fontId="6" fillId="0" borderId="9" xfId="0" applyFont="1" applyBorder="1"/>
    <xf numFmtId="0" fontId="6" fillId="0" borderId="16" xfId="0" applyFont="1" applyBorder="1"/>
    <xf numFmtId="0" fontId="0" fillId="2" borderId="11" xfId="0" applyFill="1" applyBorder="1"/>
    <xf numFmtId="0" fontId="0" fillId="0" borderId="5" xfId="0" applyBorder="1"/>
    <xf numFmtId="0" fontId="6" fillId="0" borderId="15" xfId="0" applyFont="1" applyBorder="1"/>
    <xf numFmtId="0" fontId="6" fillId="0" borderId="13" xfId="0" applyFont="1" applyBorder="1"/>
    <xf numFmtId="0" fontId="0" fillId="0" borderId="3" xfId="0" applyBorder="1"/>
    <xf numFmtId="0" fontId="0" fillId="0" borderId="8" xfId="0" applyBorder="1"/>
    <xf numFmtId="0" fontId="6" fillId="0" borderId="18" xfId="0" applyFont="1" applyBorder="1"/>
    <xf numFmtId="0" fontId="6" fillId="0" borderId="31" xfId="0" applyFont="1" applyBorder="1"/>
    <xf numFmtId="0" fontId="0" fillId="0" borderId="7" xfId="0" applyBorder="1"/>
    <xf numFmtId="0" fontId="6" fillId="0" borderId="1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1" xfId="0" applyBorder="1"/>
    <xf numFmtId="0" fontId="12" fillId="3" borderId="33" xfId="0" applyFont="1" applyFill="1" applyBorder="1"/>
    <xf numFmtId="0" fontId="5" fillId="3" borderId="34" xfId="0" applyFont="1" applyFill="1" applyBorder="1"/>
    <xf numFmtId="0" fontId="0" fillId="3" borderId="5" xfId="0" applyFill="1" applyBorder="1"/>
    <xf numFmtId="0" fontId="5" fillId="3" borderId="35" xfId="0" applyFont="1" applyFill="1" applyBorder="1"/>
    <xf numFmtId="0" fontId="5" fillId="3" borderId="36" xfId="0" applyFont="1" applyFill="1" applyBorder="1"/>
    <xf numFmtId="0" fontId="5" fillId="3" borderId="33" xfId="0" applyFont="1" applyFill="1" applyBorder="1"/>
    <xf numFmtId="0" fontId="5" fillId="3" borderId="12" xfId="0" applyFont="1" applyFill="1" applyBorder="1"/>
    <xf numFmtId="0" fontId="13" fillId="3" borderId="40" xfId="0" applyFont="1" applyFill="1" applyBorder="1" applyAlignment="1">
      <alignment horizontal="left" vertical="center"/>
    </xf>
    <xf numFmtId="0" fontId="5" fillId="3" borderId="40" xfId="0" applyFont="1" applyFill="1" applyBorder="1"/>
    <xf numFmtId="0" fontId="0" fillId="2" borderId="12" xfId="0" applyFill="1" applyBorder="1"/>
    <xf numFmtId="0" fontId="3" fillId="0" borderId="0" xfId="0" applyFont="1" applyAlignment="1">
      <alignment horizontal="left" vertical="top" wrapText="1"/>
    </xf>
    <xf numFmtId="0" fontId="15" fillId="0" borderId="4" xfId="0" applyFont="1" applyBorder="1"/>
    <xf numFmtId="0" fontId="15" fillId="0" borderId="5" xfId="0" applyFont="1" applyBorder="1" applyAlignment="1">
      <alignment horizontal="right"/>
    </xf>
    <xf numFmtId="0" fontId="0" fillId="0" borderId="4" xfId="0" applyBorder="1"/>
    <xf numFmtId="0" fontId="1" fillId="0" borderId="26" xfId="0" applyFont="1" applyBorder="1"/>
    <xf numFmtId="0" fontId="1" fillId="0" borderId="50" xfId="0" applyFont="1" applyBorder="1"/>
    <xf numFmtId="0" fontId="0" fillId="0" borderId="50" xfId="0" applyBorder="1" applyAlignment="1">
      <alignment wrapText="1"/>
    </xf>
    <xf numFmtId="0" fontId="0" fillId="0" borderId="50" xfId="0" applyBorder="1"/>
    <xf numFmtId="0" fontId="10" fillId="0" borderId="26" xfId="0" applyFont="1" applyBorder="1"/>
    <xf numFmtId="0" fontId="10" fillId="0" borderId="50" xfId="0" applyFont="1" applyBorder="1"/>
    <xf numFmtId="0" fontId="24" fillId="0" borderId="50" xfId="0" applyFont="1" applyBorder="1"/>
    <xf numFmtId="0" fontId="23" fillId="0" borderId="50" xfId="0" applyFont="1" applyBorder="1"/>
    <xf numFmtId="0" fontId="21" fillId="0" borderId="50" xfId="0" applyFont="1" applyBorder="1"/>
    <xf numFmtId="0" fontId="1" fillId="7" borderId="27" xfId="0" applyFont="1" applyFill="1" applyBorder="1"/>
    <xf numFmtId="0" fontId="1" fillId="7" borderId="38" xfId="0" applyFont="1" applyFill="1" applyBorder="1"/>
    <xf numFmtId="0" fontId="21" fillId="7" borderId="38" xfId="0" applyFont="1" applyFill="1" applyBorder="1"/>
    <xf numFmtId="0" fontId="0" fillId="7" borderId="38" xfId="0" applyFill="1" applyBorder="1"/>
    <xf numFmtId="0" fontId="23" fillId="7" borderId="38" xfId="0" applyFont="1" applyFill="1" applyBorder="1"/>
    <xf numFmtId="0" fontId="23" fillId="7" borderId="27" xfId="0" applyFont="1" applyFill="1" applyBorder="1"/>
    <xf numFmtId="0" fontId="21" fillId="7" borderId="38" xfId="0" applyFont="1" applyFill="1" applyBorder="1" applyAlignment="1">
      <alignment wrapText="1"/>
    </xf>
    <xf numFmtId="0" fontId="10" fillId="7" borderId="27" xfId="0" applyFont="1" applyFill="1" applyBorder="1"/>
    <xf numFmtId="0" fontId="10" fillId="7" borderId="38" xfId="0" applyFont="1" applyFill="1" applyBorder="1"/>
    <xf numFmtId="0" fontId="24" fillId="7" borderId="38" xfId="0" applyFont="1" applyFill="1" applyBorder="1"/>
    <xf numFmtId="0" fontId="0" fillId="7" borderId="27" xfId="0" applyFill="1" applyBorder="1"/>
    <xf numFmtId="0" fontId="1" fillId="0" borderId="43" xfId="0" applyFont="1" applyBorder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0" fontId="17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16" xfId="0" applyBorder="1" applyProtection="1">
      <protection locked="0"/>
    </xf>
    <xf numFmtId="0" fontId="0" fillId="0" borderId="14" xfId="0" applyBorder="1" applyProtection="1">
      <protection locked="0"/>
    </xf>
    <xf numFmtId="0" fontId="6" fillId="0" borderId="25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3" fillId="0" borderId="26" xfId="0" applyFont="1" applyBorder="1" applyAlignment="1" applyProtection="1">
      <alignment wrapText="1"/>
      <protection locked="0"/>
    </xf>
    <xf numFmtId="0" fontId="3" fillId="0" borderId="43" xfId="0" applyFont="1" applyBorder="1" applyAlignment="1" applyProtection="1">
      <alignment wrapText="1"/>
      <protection locked="0"/>
    </xf>
    <xf numFmtId="0" fontId="3" fillId="0" borderId="30" xfId="0" applyFont="1" applyBorder="1" applyAlignment="1" applyProtection="1">
      <alignment wrapText="1"/>
      <protection locked="0"/>
    </xf>
    <xf numFmtId="0" fontId="3" fillId="0" borderId="44" xfId="0" applyFont="1" applyBorder="1" applyAlignment="1" applyProtection="1">
      <alignment wrapText="1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39" xfId="0" applyBorder="1" applyAlignment="1" applyProtection="1">
      <alignment vertical="top" wrapText="1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14" fillId="4" borderId="22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20" fillId="3" borderId="47" xfId="0" applyFont="1" applyFill="1" applyBorder="1" applyAlignment="1">
      <alignment horizontal="center"/>
    </xf>
    <xf numFmtId="0" fontId="20" fillId="3" borderId="48" xfId="0" applyFont="1" applyFill="1" applyBorder="1" applyAlignment="1">
      <alignment horizontal="center"/>
    </xf>
    <xf numFmtId="0" fontId="6" fillId="0" borderId="18" xfId="0" applyFont="1" applyBorder="1"/>
    <xf numFmtId="0" fontId="6" fillId="0" borderId="14" xfId="0" applyFont="1" applyBorder="1"/>
    <xf numFmtId="0" fontId="13" fillId="3" borderId="10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10" fillId="5" borderId="2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6" borderId="1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10" fillId="5" borderId="24" xfId="0" applyFont="1" applyFill="1" applyBorder="1" applyAlignment="1">
      <alignment horizontal="center"/>
    </xf>
    <xf numFmtId="0" fontId="6" fillId="0" borderId="32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0" fillId="0" borderId="4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3" borderId="22" xfId="0" applyFont="1" applyFill="1" applyBorder="1" applyAlignment="1">
      <alignment horizontal="center" wrapText="1"/>
    </xf>
    <xf numFmtId="0" fontId="18" fillId="3" borderId="23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45" xfId="0" applyFont="1" applyBorder="1"/>
    <xf numFmtId="0" fontId="6" fillId="0" borderId="4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6" xfId="0" applyFont="1" applyBorder="1"/>
    <xf numFmtId="0" fontId="6" fillId="0" borderId="39" xfId="0" applyFont="1" applyBorder="1"/>
    <xf numFmtId="0" fontId="24" fillId="0" borderId="46" xfId="0" applyFont="1" applyBorder="1" applyProtection="1">
      <protection locked="0"/>
    </xf>
    <xf numFmtId="0" fontId="24" fillId="0" borderId="49" xfId="0" applyFont="1" applyBorder="1" applyProtection="1">
      <protection locked="0"/>
    </xf>
  </cellXfs>
  <cellStyles count="1">
    <cellStyle name="Normal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33596E"/>
      <color rgb="FFD0DFE8"/>
      <color rgb="FFA4C3D4"/>
      <color rgb="FF74A4BE"/>
      <color rgb="FFC1FFDD"/>
      <color rgb="FFFF9F9F"/>
      <color rgb="FF85FFBC"/>
      <color rgb="FF00B050"/>
      <color rgb="FF33CC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18473</xdr:colOff>
      <xdr:row>20</xdr:row>
      <xdr:rowOff>15040</xdr:rowOff>
    </xdr:from>
    <xdr:to>
      <xdr:col>10</xdr:col>
      <xdr:colOff>416054</xdr:colOff>
      <xdr:row>20</xdr:row>
      <xdr:rowOff>180474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8" t="90726" r="75497" b="3421"/>
        <a:stretch/>
      </xdr:blipFill>
      <xdr:spPr bwMode="auto">
        <a:xfrm>
          <a:off x="8293317" y="4009587"/>
          <a:ext cx="397581" cy="1654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32427</xdr:colOff>
      <xdr:row>10</xdr:row>
      <xdr:rowOff>10886</xdr:rowOff>
    </xdr:from>
    <xdr:to>
      <xdr:col>10</xdr:col>
      <xdr:colOff>428289</xdr:colOff>
      <xdr:row>10</xdr:row>
      <xdr:rowOff>179615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3" t="20054" r="75497" b="73982"/>
        <a:stretch/>
      </xdr:blipFill>
      <xdr:spPr bwMode="auto">
        <a:xfrm>
          <a:off x="8297196" y="2018463"/>
          <a:ext cx="395862" cy="1687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16445</xdr:colOff>
      <xdr:row>7</xdr:row>
      <xdr:rowOff>30079</xdr:rowOff>
    </xdr:from>
    <xdr:to>
      <xdr:col>10</xdr:col>
      <xdr:colOff>422511</xdr:colOff>
      <xdr:row>7</xdr:row>
      <xdr:rowOff>180472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7" t="2242" r="76221" b="92493"/>
        <a:stretch/>
      </xdr:blipFill>
      <xdr:spPr bwMode="auto">
        <a:xfrm>
          <a:off x="8291289" y="1464782"/>
          <a:ext cx="406066" cy="1503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37005</xdr:colOff>
      <xdr:row>9</xdr:row>
      <xdr:rowOff>27215</xdr:rowOff>
    </xdr:from>
    <xdr:to>
      <xdr:col>10</xdr:col>
      <xdr:colOff>428889</xdr:colOff>
      <xdr:row>9</xdr:row>
      <xdr:rowOff>190501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 t="13964" r="75497" b="80265"/>
        <a:stretch/>
      </xdr:blipFill>
      <xdr:spPr bwMode="auto">
        <a:xfrm>
          <a:off x="8311849" y="1854824"/>
          <a:ext cx="391884" cy="1632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24333</xdr:colOff>
      <xdr:row>8</xdr:row>
      <xdr:rowOff>27878</xdr:rowOff>
    </xdr:from>
    <xdr:to>
      <xdr:col>10</xdr:col>
      <xdr:colOff>404813</xdr:colOff>
      <xdr:row>8</xdr:row>
      <xdr:rowOff>196453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3" t="7412" r="76956" b="86606"/>
        <a:stretch/>
      </xdr:blipFill>
      <xdr:spPr bwMode="auto">
        <a:xfrm>
          <a:off x="8299177" y="1653081"/>
          <a:ext cx="380480" cy="168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18533</xdr:colOff>
      <xdr:row>18</xdr:row>
      <xdr:rowOff>14735</xdr:rowOff>
    </xdr:from>
    <xdr:to>
      <xdr:col>10</xdr:col>
      <xdr:colOff>413646</xdr:colOff>
      <xdr:row>18</xdr:row>
      <xdr:rowOff>186650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3" t="79725" r="75497" b="14188"/>
        <a:stretch/>
      </xdr:blipFill>
      <xdr:spPr bwMode="auto">
        <a:xfrm>
          <a:off x="8293377" y="3616376"/>
          <a:ext cx="395113" cy="1719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26703</xdr:colOff>
      <xdr:row>17</xdr:row>
      <xdr:rowOff>27214</xdr:rowOff>
    </xdr:from>
    <xdr:to>
      <xdr:col>10</xdr:col>
      <xdr:colOff>396155</xdr:colOff>
      <xdr:row>17</xdr:row>
      <xdr:rowOff>192093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24" t="73591" r="75497" b="20571"/>
        <a:stretch/>
      </xdr:blipFill>
      <xdr:spPr bwMode="auto">
        <a:xfrm>
          <a:off x="8301547" y="3426448"/>
          <a:ext cx="369452" cy="1648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15818</xdr:colOff>
      <xdr:row>16</xdr:row>
      <xdr:rowOff>21772</xdr:rowOff>
    </xdr:from>
    <xdr:to>
      <xdr:col>10</xdr:col>
      <xdr:colOff>414510</xdr:colOff>
      <xdr:row>16</xdr:row>
      <xdr:rowOff>189704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14" t="67354" r="75497" b="26768"/>
        <a:stretch/>
      </xdr:blipFill>
      <xdr:spPr bwMode="auto">
        <a:xfrm>
          <a:off x="8290662" y="3230506"/>
          <a:ext cx="398692" cy="1679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12940</xdr:colOff>
      <xdr:row>15</xdr:row>
      <xdr:rowOff>11430</xdr:rowOff>
    </xdr:from>
    <xdr:to>
      <xdr:col>10</xdr:col>
      <xdr:colOff>400344</xdr:colOff>
      <xdr:row>15</xdr:row>
      <xdr:rowOff>178485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30" t="53025" r="77187" b="41052"/>
        <a:stretch/>
      </xdr:blipFill>
      <xdr:spPr bwMode="auto">
        <a:xfrm>
          <a:off x="8277709" y="2986161"/>
          <a:ext cx="387404" cy="1670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16991</xdr:colOff>
      <xdr:row>14</xdr:row>
      <xdr:rowOff>12160</xdr:rowOff>
    </xdr:from>
    <xdr:to>
      <xdr:col>10</xdr:col>
      <xdr:colOff>429323</xdr:colOff>
      <xdr:row>14</xdr:row>
      <xdr:rowOff>177363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05" t="46352" r="75497" b="47780"/>
        <a:stretch/>
      </xdr:blipFill>
      <xdr:spPr bwMode="auto">
        <a:xfrm>
          <a:off x="8281760" y="2789064"/>
          <a:ext cx="412332" cy="1652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14213</xdr:colOff>
      <xdr:row>12</xdr:row>
      <xdr:rowOff>24319</xdr:rowOff>
    </xdr:from>
    <xdr:to>
      <xdr:col>10</xdr:col>
      <xdr:colOff>419752</xdr:colOff>
      <xdr:row>12</xdr:row>
      <xdr:rowOff>177363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43" t="32273" r="75497" b="62291"/>
        <a:stretch/>
      </xdr:blipFill>
      <xdr:spPr bwMode="auto">
        <a:xfrm>
          <a:off x="8278982" y="2412896"/>
          <a:ext cx="405539" cy="1530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21046</xdr:colOff>
      <xdr:row>11</xdr:row>
      <xdr:rowOff>16213</xdr:rowOff>
    </xdr:from>
    <xdr:to>
      <xdr:col>10</xdr:col>
      <xdr:colOff>428340</xdr:colOff>
      <xdr:row>11</xdr:row>
      <xdr:rowOff>177362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30" t="25669" r="75497" b="68597"/>
        <a:stretch/>
      </xdr:blipFill>
      <xdr:spPr bwMode="auto">
        <a:xfrm>
          <a:off x="8285815" y="2214290"/>
          <a:ext cx="407294" cy="1611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133350</xdr:rowOff>
    </xdr:from>
    <xdr:to>
      <xdr:col>2</xdr:col>
      <xdr:colOff>314325</xdr:colOff>
      <xdr:row>5</xdr:row>
      <xdr:rowOff>37663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3350"/>
          <a:ext cx="2238375" cy="933013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34</xdr:row>
      <xdr:rowOff>147121</xdr:rowOff>
    </xdr:from>
    <xdr:to>
      <xdr:col>2</xdr:col>
      <xdr:colOff>561975</xdr:colOff>
      <xdr:row>39</xdr:row>
      <xdr:rowOff>127634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4D6ABE3-C229-4F8E-BE2A-1176CECB6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7121"/>
          <a:ext cx="2228850" cy="93301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42</xdr:row>
      <xdr:rowOff>19050</xdr:rowOff>
    </xdr:from>
    <xdr:to>
      <xdr:col>3</xdr:col>
      <xdr:colOff>866775</xdr:colOff>
      <xdr:row>60</xdr:row>
      <xdr:rowOff>152400</xdr:rowOff>
    </xdr:to>
    <xdr:pic>
      <xdr:nvPicPr>
        <xdr:cNvPr id="25" name="Picture 24" descr="Peak - Order Form Feet">
          <a:extLst>
            <a:ext uri="{FF2B5EF4-FFF2-40B4-BE49-F238E27FC236}">
              <a16:creationId xmlns:a16="http://schemas.microsoft.com/office/drawing/2014/main" id="{4BB0D0B6-3109-48F5-8BB6-2D2CA81B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00200"/>
          <a:ext cx="3733800" cy="3667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28988</xdr:colOff>
      <xdr:row>44</xdr:row>
      <xdr:rowOff>67028</xdr:rowOff>
    </xdr:from>
    <xdr:to>
      <xdr:col>9</xdr:col>
      <xdr:colOff>294032</xdr:colOff>
      <xdr:row>47</xdr:row>
      <xdr:rowOff>181328</xdr:rowOff>
    </xdr:to>
    <xdr:pic>
      <xdr:nvPicPr>
        <xdr:cNvPr id="36" name="Picture 35" descr="Peak Order Form Forefoot Additions1">
          <a:extLst>
            <a:ext uri="{FF2B5EF4-FFF2-40B4-BE49-F238E27FC236}">
              <a16:creationId xmlns:a16="http://schemas.microsoft.com/office/drawing/2014/main" id="{4E9553C5-413F-4993-A51B-2D1CD0AFC0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717" r="25738"/>
        <a:stretch/>
      </xdr:blipFill>
      <xdr:spPr bwMode="auto">
        <a:xfrm>
          <a:off x="7387051" y="8788356"/>
          <a:ext cx="265044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58788</xdr:colOff>
      <xdr:row>44</xdr:row>
      <xdr:rowOff>67028</xdr:rowOff>
    </xdr:from>
    <xdr:to>
      <xdr:col>6</xdr:col>
      <xdr:colOff>1221665</xdr:colOff>
      <xdr:row>48</xdr:row>
      <xdr:rowOff>42183</xdr:rowOff>
    </xdr:to>
    <xdr:sp macro="" textlink="">
      <xdr:nvSpPr>
        <xdr:cNvPr id="37" name="Text Box 22">
          <a:extLst>
            <a:ext uri="{FF2B5EF4-FFF2-40B4-BE49-F238E27FC236}">
              <a16:creationId xmlns:a16="http://schemas.microsoft.com/office/drawing/2014/main" id="{DC06FEAD-5096-467B-A3C2-1639259D9EE6}"/>
            </a:ext>
          </a:extLst>
        </xdr:cNvPr>
        <xdr:cNvSpPr txBox="1">
          <a:spLocks noChangeArrowheads="1"/>
        </xdr:cNvSpPr>
      </xdr:nvSpPr>
      <xdr:spPr bwMode="auto">
        <a:xfrm>
          <a:off x="4708179" y="8788356"/>
          <a:ext cx="1162877" cy="7371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METATARSAL PAD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METATARSALGIA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DROPPED 1 OR 5 MET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INTERDIDITAL NEUROMA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FOREFOOT CALLUSING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264318</xdr:colOff>
      <xdr:row>44</xdr:row>
      <xdr:rowOff>67028</xdr:rowOff>
    </xdr:from>
    <xdr:to>
      <xdr:col>8</xdr:col>
      <xdr:colOff>806000</xdr:colOff>
      <xdr:row>47</xdr:row>
      <xdr:rowOff>57503</xdr:rowOff>
    </xdr:to>
    <xdr:sp macro="" textlink="">
      <xdr:nvSpPr>
        <xdr:cNvPr id="38" name="Text Box 23">
          <a:extLst>
            <a:ext uri="{FF2B5EF4-FFF2-40B4-BE49-F238E27FC236}">
              <a16:creationId xmlns:a16="http://schemas.microsoft.com/office/drawing/2014/main" id="{5566D02D-25F6-48F2-8F34-76A9991ECD44}"/>
            </a:ext>
          </a:extLst>
        </xdr:cNvPr>
        <xdr:cNvSpPr txBox="1">
          <a:spLocks noChangeArrowheads="1"/>
        </xdr:cNvSpPr>
      </xdr:nvSpPr>
      <xdr:spPr bwMode="auto">
        <a:xfrm>
          <a:off x="6354365" y="8788356"/>
          <a:ext cx="892916" cy="561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ARCH PAD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METATARSALGIA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ARCH PAIN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PLANTAR FASCIITIS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9</xdr:col>
      <xdr:colOff>281007</xdr:colOff>
      <xdr:row>44</xdr:row>
      <xdr:rowOff>67028</xdr:rowOff>
    </xdr:from>
    <xdr:to>
      <xdr:col>10</xdr:col>
      <xdr:colOff>290532</xdr:colOff>
      <xdr:row>47</xdr:row>
      <xdr:rowOff>162278</xdr:rowOff>
    </xdr:to>
    <xdr:sp macro="" textlink="">
      <xdr:nvSpPr>
        <xdr:cNvPr id="39" name="Text Box 24">
          <a:extLst>
            <a:ext uri="{FF2B5EF4-FFF2-40B4-BE49-F238E27FC236}">
              <a16:creationId xmlns:a16="http://schemas.microsoft.com/office/drawing/2014/main" id="{ABE78335-BFFE-4189-AB05-90CE0E0EC4A9}"/>
            </a:ext>
          </a:extLst>
        </xdr:cNvPr>
        <xdr:cNvSpPr txBox="1">
          <a:spLocks noChangeArrowheads="1"/>
        </xdr:cNvSpPr>
      </xdr:nvSpPr>
      <xdr:spPr bwMode="auto">
        <a:xfrm>
          <a:off x="7639070" y="8788356"/>
          <a:ext cx="926306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HEEL PAD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HEEL PAIN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PLANTAR FASCIITIS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REDUCED FAT PAD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5</xdr:col>
      <xdr:colOff>62950</xdr:colOff>
      <xdr:row>48</xdr:row>
      <xdr:rowOff>36546</xdr:rowOff>
    </xdr:from>
    <xdr:to>
      <xdr:col>6</xdr:col>
      <xdr:colOff>18636</xdr:colOff>
      <xdr:row>51</xdr:row>
      <xdr:rowOff>147296</xdr:rowOff>
    </xdr:to>
    <xdr:pic>
      <xdr:nvPicPr>
        <xdr:cNvPr id="41" name="Picture 40" descr="Peak Order Form Forefoot Additions2">
          <a:extLst>
            <a:ext uri="{FF2B5EF4-FFF2-40B4-BE49-F238E27FC236}">
              <a16:creationId xmlns:a16="http://schemas.microsoft.com/office/drawing/2014/main" id="{B75C31E5-4B3E-4C13-873D-7DF835B753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988"/>
        <a:stretch/>
      </xdr:blipFill>
      <xdr:spPr bwMode="auto">
        <a:xfrm>
          <a:off x="4444450" y="9519874"/>
          <a:ext cx="223577" cy="682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58788</xdr:colOff>
      <xdr:row>48</xdr:row>
      <xdr:rowOff>36546</xdr:rowOff>
    </xdr:from>
    <xdr:to>
      <xdr:col>6</xdr:col>
      <xdr:colOff>1116357</xdr:colOff>
      <xdr:row>51</xdr:row>
      <xdr:rowOff>127814</xdr:rowOff>
    </xdr:to>
    <xdr:sp macro="" textlink="">
      <xdr:nvSpPr>
        <xdr:cNvPr id="42" name="Text Box 33">
          <a:extLst>
            <a:ext uri="{FF2B5EF4-FFF2-40B4-BE49-F238E27FC236}">
              <a16:creationId xmlns:a16="http://schemas.microsoft.com/office/drawing/2014/main" id="{DD9EB12C-F3D5-4862-8A34-5B4ABED47F67}"/>
            </a:ext>
          </a:extLst>
        </xdr:cNvPr>
        <xdr:cNvSpPr txBox="1">
          <a:spLocks noChangeArrowheads="1"/>
        </xdr:cNvSpPr>
      </xdr:nvSpPr>
      <xdr:spPr bwMode="auto">
        <a:xfrm>
          <a:off x="4708179" y="9519874"/>
          <a:ext cx="1057569" cy="662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METATARSAL BAR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METATARSALGIA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FOREFOOT CALLUSING</a:t>
          </a:r>
        </a:p>
      </xdr:txBody>
    </xdr:sp>
    <xdr:clientData/>
  </xdr:twoCellAnchor>
  <xdr:twoCellAnchor>
    <xdr:from>
      <xdr:col>7</xdr:col>
      <xdr:colOff>275410</xdr:colOff>
      <xdr:row>48</xdr:row>
      <xdr:rowOff>36546</xdr:rowOff>
    </xdr:from>
    <xdr:to>
      <xdr:col>9</xdr:col>
      <xdr:colOff>49175</xdr:colOff>
      <xdr:row>51</xdr:row>
      <xdr:rowOff>127814</xdr:rowOff>
    </xdr:to>
    <xdr:sp macro="" textlink="">
      <xdr:nvSpPr>
        <xdr:cNvPr id="43" name="Text Box 32">
          <a:extLst>
            <a:ext uri="{FF2B5EF4-FFF2-40B4-BE49-F238E27FC236}">
              <a16:creationId xmlns:a16="http://schemas.microsoft.com/office/drawing/2014/main" id="{BEE629B2-61F7-4407-976D-759DBE8CE1CC}"/>
            </a:ext>
          </a:extLst>
        </xdr:cNvPr>
        <xdr:cNvSpPr txBox="1">
          <a:spLocks noChangeArrowheads="1"/>
        </xdr:cNvSpPr>
      </xdr:nvSpPr>
      <xdr:spPr bwMode="auto">
        <a:xfrm>
          <a:off x="6365457" y="9519874"/>
          <a:ext cx="1041781" cy="662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CUBOID PAD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CHRONIC SUBLUXING CUBOID</a:t>
          </a:r>
        </a:p>
      </xdr:txBody>
    </xdr:sp>
    <xdr:clientData/>
  </xdr:twoCellAnchor>
  <xdr:twoCellAnchor>
    <xdr:from>
      <xdr:col>9</xdr:col>
      <xdr:colOff>281007</xdr:colOff>
      <xdr:row>48</xdr:row>
      <xdr:rowOff>36546</xdr:rowOff>
    </xdr:from>
    <xdr:to>
      <xdr:col>10</xdr:col>
      <xdr:colOff>314376</xdr:colOff>
      <xdr:row>51</xdr:row>
      <xdr:rowOff>127814</xdr:rowOff>
    </xdr:to>
    <xdr:sp macro="" textlink="">
      <xdr:nvSpPr>
        <xdr:cNvPr id="44" name="Text Box 31">
          <a:extLst>
            <a:ext uri="{FF2B5EF4-FFF2-40B4-BE49-F238E27FC236}">
              <a16:creationId xmlns:a16="http://schemas.microsoft.com/office/drawing/2014/main" id="{8CBC6D18-1542-44CC-B5FE-C611122A0146}"/>
            </a:ext>
          </a:extLst>
        </xdr:cNvPr>
        <xdr:cNvSpPr txBox="1">
          <a:spLocks noChangeArrowheads="1"/>
        </xdr:cNvSpPr>
      </xdr:nvSpPr>
      <xdr:spPr bwMode="auto">
        <a:xfrm>
          <a:off x="7639070" y="9519874"/>
          <a:ext cx="950150" cy="662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HEEL SPUR PAD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HEEL SPUR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REDICED FAT PAD</a:t>
          </a:r>
        </a:p>
      </xdr:txBody>
    </xdr:sp>
    <xdr:clientData/>
  </xdr:twoCellAnchor>
  <xdr:twoCellAnchor>
    <xdr:from>
      <xdr:col>5</xdr:col>
      <xdr:colOff>77445</xdr:colOff>
      <xdr:row>51</xdr:row>
      <xdr:rowOff>140680</xdr:rowOff>
    </xdr:from>
    <xdr:to>
      <xdr:col>6</xdr:col>
      <xdr:colOff>5954</xdr:colOff>
      <xdr:row>54</xdr:row>
      <xdr:rowOff>101203</xdr:rowOff>
    </xdr:to>
    <xdr:pic>
      <xdr:nvPicPr>
        <xdr:cNvPr id="46" name="Picture 45" descr="Peak Order Form Forefoot Additions3">
          <a:extLst>
            <a:ext uri="{FF2B5EF4-FFF2-40B4-BE49-F238E27FC236}">
              <a16:creationId xmlns:a16="http://schemas.microsoft.com/office/drawing/2014/main" id="{5FCB9107-D7FB-43D0-8688-5C07AE34BE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684" b="23449"/>
        <a:stretch/>
      </xdr:blipFill>
      <xdr:spPr bwMode="auto">
        <a:xfrm>
          <a:off x="4458945" y="10195508"/>
          <a:ext cx="196400" cy="5320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58788</xdr:colOff>
      <xdr:row>51</xdr:row>
      <xdr:rowOff>140681</xdr:rowOff>
    </xdr:from>
    <xdr:to>
      <xdr:col>6</xdr:col>
      <xdr:colOff>1233027</xdr:colOff>
      <xdr:row>54</xdr:row>
      <xdr:rowOff>71439</xdr:rowOff>
    </xdr:to>
    <xdr:sp macro="" textlink="">
      <xdr:nvSpPr>
        <xdr:cNvPr id="47" name="Text Box 37">
          <a:extLst>
            <a:ext uri="{FF2B5EF4-FFF2-40B4-BE49-F238E27FC236}">
              <a16:creationId xmlns:a16="http://schemas.microsoft.com/office/drawing/2014/main" id="{B42C1F97-0CDD-4F52-836A-70F1AA5B8FFA}"/>
            </a:ext>
          </a:extLst>
        </xdr:cNvPr>
        <xdr:cNvSpPr txBox="1">
          <a:spLocks noChangeArrowheads="1"/>
        </xdr:cNvSpPr>
      </xdr:nvSpPr>
      <xdr:spPr bwMode="auto">
        <a:xfrm>
          <a:off x="4708179" y="10195509"/>
          <a:ext cx="1174239" cy="50225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METATARSAL RAISE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METATARSALGIA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FOREFOOT CALLUSING</a:t>
          </a:r>
        </a:p>
      </xdr:txBody>
    </xdr:sp>
    <xdr:clientData/>
  </xdr:twoCellAnchor>
  <xdr:twoCellAnchor>
    <xdr:from>
      <xdr:col>9</xdr:col>
      <xdr:colOff>281007</xdr:colOff>
      <xdr:row>57</xdr:row>
      <xdr:rowOff>33523</xdr:rowOff>
    </xdr:from>
    <xdr:to>
      <xdr:col>10</xdr:col>
      <xdr:colOff>409909</xdr:colOff>
      <xdr:row>59</xdr:row>
      <xdr:rowOff>71437</xdr:rowOff>
    </xdr:to>
    <xdr:sp macro="" textlink="">
      <xdr:nvSpPr>
        <xdr:cNvPr id="48" name="Text Box 36">
          <a:extLst>
            <a:ext uri="{FF2B5EF4-FFF2-40B4-BE49-F238E27FC236}">
              <a16:creationId xmlns:a16="http://schemas.microsoft.com/office/drawing/2014/main" id="{D79E28F7-4677-4CF5-A1E5-50EF9B41DF28}"/>
            </a:ext>
          </a:extLst>
        </xdr:cNvPr>
        <xdr:cNvSpPr txBox="1">
          <a:spLocks noChangeArrowheads="1"/>
        </xdr:cNvSpPr>
      </xdr:nvSpPr>
      <xdr:spPr bwMode="auto">
        <a:xfrm>
          <a:off x="7639070" y="11243257"/>
          <a:ext cx="1045683" cy="418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HEEL PORON DOT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HEEL SPUR</a:t>
          </a:r>
        </a:p>
      </xdr:txBody>
    </xdr:sp>
    <xdr:clientData/>
  </xdr:twoCellAnchor>
  <xdr:twoCellAnchor>
    <xdr:from>
      <xdr:col>5</xdr:col>
      <xdr:colOff>71440</xdr:colOff>
      <xdr:row>57</xdr:row>
      <xdr:rowOff>25392</xdr:rowOff>
    </xdr:from>
    <xdr:to>
      <xdr:col>6</xdr:col>
      <xdr:colOff>10146</xdr:colOff>
      <xdr:row>60</xdr:row>
      <xdr:rowOff>158742</xdr:rowOff>
    </xdr:to>
    <xdr:pic>
      <xdr:nvPicPr>
        <xdr:cNvPr id="49" name="Picture 48" descr="Peak Order Form Forefoot Additions4">
          <a:extLst>
            <a:ext uri="{FF2B5EF4-FFF2-40B4-BE49-F238E27FC236}">
              <a16:creationId xmlns:a16="http://schemas.microsoft.com/office/drawing/2014/main" id="{EA43A489-4753-4C43-A99B-E6C9A5F1C6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480"/>
        <a:stretch/>
      </xdr:blipFill>
      <xdr:spPr bwMode="auto">
        <a:xfrm>
          <a:off x="4452940" y="11235126"/>
          <a:ext cx="206597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58787</xdr:colOff>
      <xdr:row>57</xdr:row>
      <xdr:rowOff>25392</xdr:rowOff>
    </xdr:from>
    <xdr:to>
      <xdr:col>7</xdr:col>
      <xdr:colOff>66780</xdr:colOff>
      <xdr:row>60</xdr:row>
      <xdr:rowOff>139693</xdr:rowOff>
    </xdr:to>
    <xdr:sp macro="" textlink="">
      <xdr:nvSpPr>
        <xdr:cNvPr id="50" name="Text Box 40">
          <a:extLst>
            <a:ext uri="{FF2B5EF4-FFF2-40B4-BE49-F238E27FC236}">
              <a16:creationId xmlns:a16="http://schemas.microsoft.com/office/drawing/2014/main" id="{428062B6-181E-4644-A148-566BA3D36733}"/>
            </a:ext>
          </a:extLst>
        </xdr:cNvPr>
        <xdr:cNvSpPr txBox="1">
          <a:spLocks noChangeArrowheads="1"/>
        </xdr:cNvSpPr>
      </xdr:nvSpPr>
      <xdr:spPr bwMode="auto">
        <a:xfrm>
          <a:off x="4708178" y="11235126"/>
          <a:ext cx="1448649" cy="6858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MORTON'S EXTENSION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DORSIFLEXED 1ST RAY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HALLUX LIMITUS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SHORT 1ST METATARSAL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5</xdr:col>
      <xdr:colOff>71440</xdr:colOff>
      <xdr:row>60</xdr:row>
      <xdr:rowOff>187844</xdr:rowOff>
    </xdr:from>
    <xdr:to>
      <xdr:col>6</xdr:col>
      <xdr:colOff>10146</xdr:colOff>
      <xdr:row>64</xdr:row>
      <xdr:rowOff>101082</xdr:rowOff>
    </xdr:to>
    <xdr:pic>
      <xdr:nvPicPr>
        <xdr:cNvPr id="52" name="Picture 51" descr="Peak Order Form Forefoot Additions5">
          <a:extLst>
            <a:ext uri="{FF2B5EF4-FFF2-40B4-BE49-F238E27FC236}">
              <a16:creationId xmlns:a16="http://schemas.microsoft.com/office/drawing/2014/main" id="{34EDED76-840E-4F24-B174-322D5DCC54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480"/>
        <a:stretch/>
      </xdr:blipFill>
      <xdr:spPr bwMode="auto">
        <a:xfrm>
          <a:off x="4452940" y="11969078"/>
          <a:ext cx="206597" cy="6990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58788</xdr:colOff>
      <xdr:row>60</xdr:row>
      <xdr:rowOff>187843</xdr:rowOff>
    </xdr:from>
    <xdr:to>
      <xdr:col>6</xdr:col>
      <xdr:colOff>1297782</xdr:colOff>
      <xdr:row>64</xdr:row>
      <xdr:rowOff>59877</xdr:rowOff>
    </xdr:to>
    <xdr:sp macro="" textlink="">
      <xdr:nvSpPr>
        <xdr:cNvPr id="53" name="Text Box 45">
          <a:extLst>
            <a:ext uri="{FF2B5EF4-FFF2-40B4-BE49-F238E27FC236}">
              <a16:creationId xmlns:a16="http://schemas.microsoft.com/office/drawing/2014/main" id="{AE4677D3-76E3-48CF-BFBA-7BFC7E4AEE6B}"/>
            </a:ext>
          </a:extLst>
        </xdr:cNvPr>
        <xdr:cNvSpPr txBox="1">
          <a:spLocks noChangeArrowheads="1"/>
        </xdr:cNvSpPr>
      </xdr:nvSpPr>
      <xdr:spPr bwMode="auto">
        <a:xfrm>
          <a:off x="4708179" y="11969077"/>
          <a:ext cx="1238994" cy="6578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REVERSE MORTON'S EXTENSION</a:t>
          </a: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PLANTARFLEXED 1ST RAY</a:t>
          </a:r>
        </a:p>
      </xdr:txBody>
    </xdr:sp>
    <xdr:clientData/>
  </xdr:twoCellAnchor>
  <xdr:twoCellAnchor>
    <xdr:from>
      <xdr:col>5</xdr:col>
      <xdr:colOff>80344</xdr:colOff>
      <xdr:row>64</xdr:row>
      <xdr:rowOff>124232</xdr:rowOff>
    </xdr:from>
    <xdr:to>
      <xdr:col>6</xdr:col>
      <xdr:colOff>1242</xdr:colOff>
      <xdr:row>67</xdr:row>
      <xdr:rowOff>134897</xdr:rowOff>
    </xdr:to>
    <xdr:pic>
      <xdr:nvPicPr>
        <xdr:cNvPr id="54" name="Picture 53" descr="Peak Order Form Forefoot Additions6">
          <a:extLst>
            <a:ext uri="{FF2B5EF4-FFF2-40B4-BE49-F238E27FC236}">
              <a16:creationId xmlns:a16="http://schemas.microsoft.com/office/drawing/2014/main" id="{1ABD2AD4-D194-4655-8D17-680A3A18E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894"/>
        <a:stretch/>
      </xdr:blipFill>
      <xdr:spPr bwMode="auto">
        <a:xfrm>
          <a:off x="4461844" y="12691279"/>
          <a:ext cx="188789" cy="5821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58788</xdr:colOff>
      <xdr:row>64</xdr:row>
      <xdr:rowOff>124232</xdr:rowOff>
    </xdr:from>
    <xdr:to>
      <xdr:col>7</xdr:col>
      <xdr:colOff>125463</xdr:colOff>
      <xdr:row>66</xdr:row>
      <xdr:rowOff>144422</xdr:rowOff>
    </xdr:to>
    <xdr:sp macro="" textlink="">
      <xdr:nvSpPr>
        <xdr:cNvPr id="55" name="Text Box 48">
          <a:extLst>
            <a:ext uri="{FF2B5EF4-FFF2-40B4-BE49-F238E27FC236}">
              <a16:creationId xmlns:a16="http://schemas.microsoft.com/office/drawing/2014/main" id="{30D16FF9-74E4-40E0-8A76-35819B287936}"/>
            </a:ext>
          </a:extLst>
        </xdr:cNvPr>
        <xdr:cNvSpPr txBox="1">
          <a:spLocks noChangeArrowheads="1"/>
        </xdr:cNvSpPr>
      </xdr:nvSpPr>
      <xdr:spPr bwMode="auto">
        <a:xfrm>
          <a:off x="4708179" y="12691279"/>
          <a:ext cx="1507331" cy="4011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FHL ACCOMMODATION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FUNCTIONAL HALLUX LIMITIS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32095</xdr:colOff>
      <xdr:row>44</xdr:row>
      <xdr:rowOff>67028</xdr:rowOff>
    </xdr:from>
    <xdr:to>
      <xdr:col>7</xdr:col>
      <xdr:colOff>267633</xdr:colOff>
      <xdr:row>47</xdr:row>
      <xdr:rowOff>181328</xdr:rowOff>
    </xdr:to>
    <xdr:pic>
      <xdr:nvPicPr>
        <xdr:cNvPr id="56" name="Picture 55" descr="Peak Order Form Forefoot Additions1">
          <a:extLst>
            <a:ext uri="{FF2B5EF4-FFF2-40B4-BE49-F238E27FC236}">
              <a16:creationId xmlns:a16="http://schemas.microsoft.com/office/drawing/2014/main" id="{267E9ECE-A16C-4B00-BDE7-8BC2BB70E0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98" r="59771"/>
        <a:stretch/>
      </xdr:blipFill>
      <xdr:spPr bwMode="auto">
        <a:xfrm>
          <a:off x="6122142" y="8788356"/>
          <a:ext cx="235538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68749</xdr:colOff>
      <xdr:row>44</xdr:row>
      <xdr:rowOff>67028</xdr:rowOff>
    </xdr:from>
    <xdr:to>
      <xdr:col>6</xdr:col>
      <xdr:colOff>12838</xdr:colOff>
      <xdr:row>47</xdr:row>
      <xdr:rowOff>180085</xdr:rowOff>
    </xdr:to>
    <xdr:pic>
      <xdr:nvPicPr>
        <xdr:cNvPr id="57" name="Picture 56" descr="Peak Order Form Forefoot Additions1">
          <a:extLst>
            <a:ext uri="{FF2B5EF4-FFF2-40B4-BE49-F238E27FC236}">
              <a16:creationId xmlns:a16="http://schemas.microsoft.com/office/drawing/2014/main" id="{C7F73235-6026-4560-8A18-CBF7D8034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247"/>
        <a:stretch/>
      </xdr:blipFill>
      <xdr:spPr bwMode="auto">
        <a:xfrm>
          <a:off x="4450249" y="8788356"/>
          <a:ext cx="211980" cy="6845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35719</xdr:colOff>
      <xdr:row>48</xdr:row>
      <xdr:rowOff>36546</xdr:rowOff>
    </xdr:from>
    <xdr:to>
      <xdr:col>7</xdr:col>
      <xdr:colOff>259349</xdr:colOff>
      <xdr:row>51</xdr:row>
      <xdr:rowOff>147296</xdr:rowOff>
    </xdr:to>
    <xdr:pic>
      <xdr:nvPicPr>
        <xdr:cNvPr id="58" name="Picture 57" descr="Peak Order Form Forefoot Additions2">
          <a:extLst>
            <a:ext uri="{FF2B5EF4-FFF2-40B4-BE49-F238E27FC236}">
              <a16:creationId xmlns:a16="http://schemas.microsoft.com/office/drawing/2014/main" id="{621FBB56-8980-412C-BC94-9F1D317287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17" r="60209"/>
        <a:stretch/>
      </xdr:blipFill>
      <xdr:spPr bwMode="auto">
        <a:xfrm>
          <a:off x="6125766" y="9519874"/>
          <a:ext cx="223630" cy="682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37271</xdr:colOff>
      <xdr:row>48</xdr:row>
      <xdr:rowOff>36546</xdr:rowOff>
    </xdr:from>
    <xdr:to>
      <xdr:col>9</xdr:col>
      <xdr:colOff>285749</xdr:colOff>
      <xdr:row>51</xdr:row>
      <xdr:rowOff>147296</xdr:rowOff>
    </xdr:to>
    <xdr:pic>
      <xdr:nvPicPr>
        <xdr:cNvPr id="59" name="Picture 58" descr="Peak Order Form Forefoot Additions2">
          <a:extLst>
            <a:ext uri="{FF2B5EF4-FFF2-40B4-BE49-F238E27FC236}">
              <a16:creationId xmlns:a16="http://schemas.microsoft.com/office/drawing/2014/main" id="{C9262A26-64FF-4067-A468-FFDFB4D9AE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93" r="26024"/>
        <a:stretch/>
      </xdr:blipFill>
      <xdr:spPr bwMode="auto">
        <a:xfrm>
          <a:off x="7395334" y="9519874"/>
          <a:ext cx="248478" cy="682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45555</xdr:colOff>
      <xdr:row>57</xdr:row>
      <xdr:rowOff>33523</xdr:rowOff>
    </xdr:from>
    <xdr:to>
      <xdr:col>9</xdr:col>
      <xdr:colOff>267891</xdr:colOff>
      <xdr:row>59</xdr:row>
      <xdr:rowOff>190499</xdr:rowOff>
    </xdr:to>
    <xdr:pic>
      <xdr:nvPicPr>
        <xdr:cNvPr id="60" name="Picture 59" descr="Peak Order Form Forefoot Additions3">
          <a:extLst>
            <a:ext uri="{FF2B5EF4-FFF2-40B4-BE49-F238E27FC236}">
              <a16:creationId xmlns:a16="http://schemas.microsoft.com/office/drawing/2014/main" id="{E0311C9A-404E-4337-A37C-9BDD29C650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422" r="26171" b="22593"/>
        <a:stretch/>
      </xdr:blipFill>
      <xdr:spPr bwMode="auto">
        <a:xfrm>
          <a:off x="7403618" y="11243257"/>
          <a:ext cx="222336" cy="5379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8"/>
  <sheetViews>
    <sheetView tabSelected="1" view="pageLayout" zoomScaleNormal="100" workbookViewId="0">
      <selection activeCell="B8" sqref="B8:C8"/>
    </sheetView>
  </sheetViews>
  <sheetFormatPr defaultColWidth="9.140625" defaultRowHeight="15" x14ac:dyDescent="0.25"/>
  <cols>
    <col min="1" max="2" width="14" customWidth="1"/>
    <col min="3" max="3" width="12.85546875" customWidth="1"/>
    <col min="4" max="4" width="14.140625" customWidth="1"/>
    <col min="5" max="5" width="10.7109375" customWidth="1"/>
    <col min="6" max="6" width="4" customWidth="1"/>
    <col min="7" max="7" width="21.5703125" customWidth="1"/>
    <col min="8" max="8" width="5.28515625" customWidth="1"/>
    <col min="9" max="10" width="13.7109375" customWidth="1"/>
    <col min="11" max="11" width="6.5703125" customWidth="1"/>
    <col min="21" max="67" width="9.140625" customWidth="1"/>
  </cols>
  <sheetData>
    <row r="1" spans="1:11" x14ac:dyDescent="0.25">
      <c r="A1" s="18"/>
      <c r="K1" s="19" t="s">
        <v>83</v>
      </c>
    </row>
    <row r="2" spans="1:11" x14ac:dyDescent="0.25">
      <c r="K2" s="19" t="s">
        <v>61</v>
      </c>
    </row>
    <row r="3" spans="1:11" x14ac:dyDescent="0.25">
      <c r="K3" s="19" t="s">
        <v>81</v>
      </c>
    </row>
    <row r="4" spans="1:11" x14ac:dyDescent="0.25">
      <c r="K4" s="20" t="s">
        <v>82</v>
      </c>
    </row>
    <row r="5" spans="1:11" ht="21" x14ac:dyDescent="0.35">
      <c r="D5" s="74" t="s">
        <v>132</v>
      </c>
      <c r="E5" s="74"/>
      <c r="F5" s="74"/>
      <c r="G5" s="74"/>
    </row>
    <row r="6" spans="1:11" ht="15.75" thickBot="1" x14ac:dyDescent="0.3"/>
    <row r="7" spans="1:11" ht="15.75" thickBot="1" x14ac:dyDescent="0.3">
      <c r="A7" s="76" t="s">
        <v>28</v>
      </c>
      <c r="B7" s="77"/>
      <c r="C7" s="77"/>
      <c r="D7" s="77"/>
      <c r="E7" s="78"/>
      <c r="F7" s="21"/>
      <c r="G7" s="78" t="s">
        <v>1</v>
      </c>
      <c r="H7" s="78"/>
      <c r="I7" s="78"/>
      <c r="J7" s="78"/>
      <c r="K7" s="79"/>
    </row>
    <row r="8" spans="1:11" x14ac:dyDescent="0.25">
      <c r="A8" s="22" t="s">
        <v>148</v>
      </c>
      <c r="B8" s="80"/>
      <c r="C8" s="81"/>
      <c r="D8" s="23" t="s">
        <v>90</v>
      </c>
      <c r="E8" s="11"/>
      <c r="F8" s="24"/>
      <c r="G8" s="101" t="s">
        <v>31</v>
      </c>
      <c r="H8" s="101"/>
      <c r="I8" s="151"/>
      <c r="J8" s="151"/>
      <c r="K8" s="25"/>
    </row>
    <row r="9" spans="1:11" ht="15.75" thickBot="1" x14ac:dyDescent="0.3">
      <c r="A9" s="22" t="s">
        <v>149</v>
      </c>
      <c r="B9" s="88"/>
      <c r="C9" s="89"/>
      <c r="D9" s="26" t="s">
        <v>92</v>
      </c>
      <c r="E9" s="11"/>
      <c r="F9" s="24"/>
      <c r="G9" s="101" t="s">
        <v>32</v>
      </c>
      <c r="H9" s="101"/>
      <c r="I9" s="152"/>
      <c r="J9" s="152"/>
      <c r="K9" s="25"/>
    </row>
    <row r="10" spans="1:11" ht="15.75" thickBot="1" x14ac:dyDescent="0.3">
      <c r="A10" s="76" t="s">
        <v>0</v>
      </c>
      <c r="B10" s="77"/>
      <c r="C10" s="77"/>
      <c r="D10" s="77"/>
      <c r="E10" s="77"/>
      <c r="F10" s="24"/>
      <c r="G10" s="75" t="s">
        <v>33</v>
      </c>
      <c r="H10" s="75"/>
      <c r="I10" s="153"/>
      <c r="J10" s="153"/>
      <c r="K10" s="25"/>
    </row>
    <row r="11" spans="1:11" x14ac:dyDescent="0.25">
      <c r="A11" s="116" t="s">
        <v>111</v>
      </c>
      <c r="B11" s="117"/>
      <c r="C11" s="27" t="s">
        <v>65</v>
      </c>
      <c r="D11" s="80"/>
      <c r="E11" s="100"/>
      <c r="F11" s="24"/>
      <c r="G11" s="102" t="s">
        <v>34</v>
      </c>
      <c r="H11" s="102"/>
      <c r="I11" s="151"/>
      <c r="J11" s="151"/>
      <c r="K11" s="28"/>
    </row>
    <row r="12" spans="1:11" x14ac:dyDescent="0.25">
      <c r="A12" s="92"/>
      <c r="B12" s="93"/>
      <c r="C12" s="82" t="s">
        <v>66</v>
      </c>
      <c r="D12" s="84"/>
      <c r="E12" s="85"/>
      <c r="F12" s="24"/>
      <c r="G12" s="101" t="s">
        <v>36</v>
      </c>
      <c r="H12" s="101"/>
      <c r="I12" s="152"/>
      <c r="J12" s="152"/>
      <c r="K12" s="25"/>
    </row>
    <row r="13" spans="1:11" x14ac:dyDescent="0.25">
      <c r="A13" s="94"/>
      <c r="B13" s="95"/>
      <c r="C13" s="83"/>
      <c r="D13" s="86"/>
      <c r="E13" s="87"/>
      <c r="F13" s="24"/>
      <c r="G13" s="101" t="s">
        <v>35</v>
      </c>
      <c r="H13" s="101"/>
      <c r="I13" s="152"/>
      <c r="J13" s="152"/>
      <c r="K13" s="25"/>
    </row>
    <row r="14" spans="1:11" ht="15.75" thickBot="1" x14ac:dyDescent="0.3">
      <c r="A14" s="94"/>
      <c r="B14" s="95"/>
      <c r="C14" s="27" t="s">
        <v>67</v>
      </c>
      <c r="D14" s="98">
        <f ca="1">TODAY()</f>
        <v>45120</v>
      </c>
      <c r="E14" s="99"/>
      <c r="F14" s="24"/>
      <c r="G14" s="75" t="s">
        <v>45</v>
      </c>
      <c r="H14" s="75"/>
      <c r="I14" s="158"/>
      <c r="J14" s="158"/>
      <c r="K14" s="29"/>
    </row>
    <row r="15" spans="1:11" ht="15.75" thickBot="1" x14ac:dyDescent="0.3">
      <c r="A15" s="96"/>
      <c r="B15" s="97"/>
      <c r="C15" s="26" t="s">
        <v>68</v>
      </c>
      <c r="D15" s="90"/>
      <c r="E15" s="91"/>
      <c r="F15" s="24"/>
      <c r="G15" s="102" t="s">
        <v>37</v>
      </c>
      <c r="H15" s="102"/>
      <c r="I15" s="151"/>
      <c r="J15" s="151"/>
      <c r="K15" s="25"/>
    </row>
    <row r="16" spans="1:11" ht="15.75" thickBot="1" x14ac:dyDescent="0.3">
      <c r="A16" s="76" t="s">
        <v>63</v>
      </c>
      <c r="B16" s="77"/>
      <c r="C16" s="77"/>
      <c r="D16" s="77"/>
      <c r="E16" s="77"/>
      <c r="F16" s="24"/>
      <c r="G16" s="75" t="s">
        <v>38</v>
      </c>
      <c r="H16" s="75"/>
      <c r="I16" s="158"/>
      <c r="J16" s="158"/>
      <c r="K16" s="25"/>
    </row>
    <row r="17" spans="1:11" x14ac:dyDescent="0.25">
      <c r="A17" s="30" t="s">
        <v>62</v>
      </c>
      <c r="B17" s="11"/>
      <c r="C17" s="27" t="s">
        <v>60</v>
      </c>
      <c r="D17" s="80"/>
      <c r="E17" s="100"/>
      <c r="F17" s="24"/>
      <c r="G17" s="102" t="s">
        <v>39</v>
      </c>
      <c r="H17" s="102"/>
      <c r="I17" s="159"/>
      <c r="J17" s="159"/>
      <c r="K17" s="28"/>
    </row>
    <row r="18" spans="1:11" ht="15.75" thickBot="1" x14ac:dyDescent="0.3">
      <c r="A18" s="31" t="s">
        <v>93</v>
      </c>
      <c r="B18" s="11"/>
      <c r="C18" s="32"/>
      <c r="D18" s="32"/>
      <c r="E18" s="32"/>
      <c r="F18" s="24"/>
      <c r="G18" s="101" t="s">
        <v>40</v>
      </c>
      <c r="H18" s="101"/>
      <c r="I18" s="152"/>
      <c r="J18" s="152"/>
      <c r="K18" s="25"/>
    </row>
    <row r="19" spans="1:11" x14ac:dyDescent="0.25">
      <c r="A19" s="76" t="s">
        <v>2</v>
      </c>
      <c r="B19" s="77"/>
      <c r="C19" s="77"/>
      <c r="D19" s="77"/>
      <c r="E19" s="77"/>
      <c r="F19" s="24"/>
      <c r="G19" s="101" t="s">
        <v>41</v>
      </c>
      <c r="H19" s="101"/>
      <c r="I19" s="152"/>
      <c r="J19" s="152"/>
      <c r="K19" s="25"/>
    </row>
    <row r="20" spans="1:11" ht="15.75" thickBot="1" x14ac:dyDescent="0.3">
      <c r="A20" s="22" t="s">
        <v>119</v>
      </c>
      <c r="B20" s="1"/>
      <c r="C20" s="116" t="s">
        <v>97</v>
      </c>
      <c r="D20" s="117"/>
      <c r="E20" s="4"/>
      <c r="F20" s="24"/>
      <c r="G20" s="75" t="s">
        <v>103</v>
      </c>
      <c r="H20" s="75"/>
      <c r="I20" s="158"/>
      <c r="J20" s="158"/>
      <c r="K20" s="29"/>
    </row>
    <row r="21" spans="1:11" ht="15.75" thickBot="1" x14ac:dyDescent="0.3">
      <c r="A21" s="33" t="s">
        <v>64</v>
      </c>
      <c r="B21" s="12"/>
      <c r="C21" s="121" t="s">
        <v>96</v>
      </c>
      <c r="D21" s="122"/>
      <c r="E21" s="4"/>
      <c r="F21" s="24"/>
      <c r="G21" s="34" t="s">
        <v>42</v>
      </c>
      <c r="H21" s="34"/>
      <c r="I21" s="159"/>
      <c r="J21" s="159"/>
      <c r="K21" s="28"/>
    </row>
    <row r="22" spans="1:11" ht="15.75" thickBot="1" x14ac:dyDescent="0.3">
      <c r="A22" s="125" t="s">
        <v>3</v>
      </c>
      <c r="B22" s="126"/>
      <c r="C22" s="126"/>
      <c r="D22" s="126"/>
      <c r="E22" s="126"/>
      <c r="F22" s="24"/>
      <c r="G22" s="149" t="s">
        <v>147</v>
      </c>
      <c r="H22" s="149"/>
      <c r="I22" s="149"/>
      <c r="J22" s="149"/>
      <c r="K22" s="150"/>
    </row>
    <row r="23" spans="1:11" ht="15.75" thickBot="1" x14ac:dyDescent="0.3">
      <c r="A23" s="35"/>
      <c r="B23" s="123" t="s">
        <v>12</v>
      </c>
      <c r="C23" s="142"/>
      <c r="D23" s="123" t="s">
        <v>13</v>
      </c>
      <c r="E23" s="124"/>
      <c r="F23" s="24"/>
      <c r="G23" s="149"/>
      <c r="H23" s="149"/>
      <c r="I23" s="149"/>
      <c r="J23" s="149"/>
      <c r="K23" s="150"/>
    </row>
    <row r="24" spans="1:11" ht="15.75" thickBot="1" x14ac:dyDescent="0.3">
      <c r="A24" s="118" t="s">
        <v>4</v>
      </c>
      <c r="B24" s="36" t="s">
        <v>69</v>
      </c>
      <c r="C24" s="5"/>
      <c r="D24" s="36" t="s">
        <v>69</v>
      </c>
      <c r="E24" s="13"/>
      <c r="F24" s="24"/>
      <c r="G24" s="126" t="s">
        <v>43</v>
      </c>
      <c r="H24" s="126"/>
      <c r="I24" s="126"/>
      <c r="J24" s="126"/>
      <c r="K24" s="147"/>
    </row>
    <row r="25" spans="1:11" x14ac:dyDescent="0.25">
      <c r="A25" s="120"/>
      <c r="B25" s="37" t="s">
        <v>6</v>
      </c>
      <c r="C25" s="2"/>
      <c r="D25" s="37" t="s">
        <v>6</v>
      </c>
      <c r="E25" s="14"/>
      <c r="F25" s="24"/>
      <c r="G25" s="170" t="s">
        <v>44</v>
      </c>
      <c r="H25" s="171"/>
      <c r="I25" s="176"/>
      <c r="J25" s="177"/>
      <c r="K25" s="28"/>
    </row>
    <row r="26" spans="1:11" x14ac:dyDescent="0.25">
      <c r="A26" s="120"/>
      <c r="B26" s="37" t="s">
        <v>7</v>
      </c>
      <c r="C26" s="2"/>
      <c r="D26" s="37" t="s">
        <v>7</v>
      </c>
      <c r="E26" s="2"/>
      <c r="F26" s="24"/>
      <c r="G26" s="172" t="s">
        <v>45</v>
      </c>
      <c r="H26" s="173"/>
      <c r="I26" s="80"/>
      <c r="J26" s="81"/>
      <c r="K26" s="38"/>
    </row>
    <row r="27" spans="1:11" ht="15.75" thickBot="1" x14ac:dyDescent="0.3">
      <c r="A27" s="119"/>
      <c r="B27" s="39" t="s">
        <v>8</v>
      </c>
      <c r="C27" s="3"/>
      <c r="D27" s="39" t="s">
        <v>8</v>
      </c>
      <c r="E27" s="3"/>
      <c r="F27" s="24"/>
      <c r="G27" s="174" t="s">
        <v>46</v>
      </c>
      <c r="H27" s="175"/>
      <c r="I27" s="143"/>
      <c r="J27" s="144"/>
      <c r="K27" s="29"/>
    </row>
    <row r="28" spans="1:11" ht="15.75" thickBot="1" x14ac:dyDescent="0.3">
      <c r="A28" s="118" t="s">
        <v>5</v>
      </c>
      <c r="B28" s="36" t="s">
        <v>69</v>
      </c>
      <c r="C28" s="4"/>
      <c r="D28" s="36" t="s">
        <v>69</v>
      </c>
      <c r="E28" s="13"/>
      <c r="F28" s="24"/>
      <c r="G28" s="147" t="s">
        <v>87</v>
      </c>
      <c r="H28" s="148"/>
      <c r="I28" s="148"/>
      <c r="J28" s="148"/>
      <c r="K28" s="148"/>
    </row>
    <row r="29" spans="1:11" ht="15.75" thickBot="1" x14ac:dyDescent="0.3">
      <c r="A29" s="120"/>
      <c r="B29" s="40" t="s">
        <v>6</v>
      </c>
      <c r="C29" s="2"/>
      <c r="D29" s="40" t="s">
        <v>6</v>
      </c>
      <c r="E29" s="14"/>
      <c r="F29" s="24"/>
      <c r="G29" s="145"/>
      <c r="H29" s="146"/>
      <c r="I29" s="146"/>
      <c r="J29" s="146"/>
      <c r="K29" s="146"/>
    </row>
    <row r="30" spans="1:11" ht="15" customHeight="1" thickBot="1" x14ac:dyDescent="0.3">
      <c r="A30" s="119"/>
      <c r="B30" s="39" t="s">
        <v>7</v>
      </c>
      <c r="C30" s="3"/>
      <c r="D30" s="39" t="s">
        <v>7</v>
      </c>
      <c r="E30" s="3"/>
      <c r="F30" s="24"/>
      <c r="G30" s="145"/>
      <c r="H30" s="146"/>
      <c r="I30" s="146"/>
      <c r="J30" s="146"/>
      <c r="K30" s="146"/>
    </row>
    <row r="31" spans="1:11" ht="15.75" thickBot="1" x14ac:dyDescent="0.3">
      <c r="A31" s="118" t="s">
        <v>107</v>
      </c>
      <c r="B31" s="41" t="s">
        <v>108</v>
      </c>
      <c r="C31" s="8"/>
      <c r="D31" s="41" t="s">
        <v>108</v>
      </c>
      <c r="E31" s="8"/>
      <c r="F31" s="24"/>
      <c r="G31" s="145"/>
      <c r="H31" s="146"/>
      <c r="I31" s="146"/>
      <c r="J31" s="146"/>
      <c r="K31" s="146"/>
    </row>
    <row r="32" spans="1:11" ht="15.75" thickBot="1" x14ac:dyDescent="0.3">
      <c r="A32" s="119"/>
      <c r="B32" s="42" t="s">
        <v>109</v>
      </c>
      <c r="C32" s="3"/>
      <c r="D32" s="42" t="s">
        <v>109</v>
      </c>
      <c r="E32" s="3"/>
      <c r="F32" s="24"/>
      <c r="G32" s="145"/>
      <c r="H32" s="146"/>
      <c r="I32" s="146"/>
      <c r="J32" s="146"/>
      <c r="K32" s="146"/>
    </row>
    <row r="33" spans="1:11" ht="15.75" thickBot="1" x14ac:dyDescent="0.3">
      <c r="A33" s="43" t="s">
        <v>110</v>
      </c>
      <c r="B33" s="44" t="s">
        <v>108</v>
      </c>
      <c r="C33" s="9"/>
      <c r="D33" s="44" t="s">
        <v>108</v>
      </c>
      <c r="E33" s="9"/>
      <c r="F33" s="45"/>
      <c r="G33" s="139" t="s">
        <v>131</v>
      </c>
      <c r="H33" s="140"/>
      <c r="I33" s="141"/>
      <c r="J33" s="17">
        <f>Options!B32</f>
        <v>0</v>
      </c>
      <c r="K33" s="46"/>
    </row>
    <row r="34" spans="1:11" x14ac:dyDescent="0.25">
      <c r="G34" s="46"/>
      <c r="H34" s="46"/>
      <c r="I34" s="46"/>
      <c r="J34" s="46"/>
      <c r="K34" s="46"/>
    </row>
    <row r="36" spans="1:11" x14ac:dyDescent="0.25">
      <c r="A36" s="18"/>
      <c r="K36" s="19" t="s">
        <v>83</v>
      </c>
    </row>
    <row r="37" spans="1:11" x14ac:dyDescent="0.25">
      <c r="K37" s="19" t="s">
        <v>61</v>
      </c>
    </row>
    <row r="38" spans="1:11" x14ac:dyDescent="0.25">
      <c r="K38" s="19" t="s">
        <v>133</v>
      </c>
    </row>
    <row r="39" spans="1:11" x14ac:dyDescent="0.25">
      <c r="K39" s="20" t="s">
        <v>134</v>
      </c>
    </row>
    <row r="40" spans="1:11" ht="15.75" thickBot="1" x14ac:dyDescent="0.3"/>
    <row r="41" spans="1:11" ht="15.75" customHeight="1" thickBot="1" x14ac:dyDescent="0.3">
      <c r="A41" s="125" t="s">
        <v>42</v>
      </c>
      <c r="B41" s="126"/>
      <c r="C41" s="114" t="s">
        <v>86</v>
      </c>
      <c r="D41" s="115"/>
      <c r="E41" s="21"/>
      <c r="F41" s="168" t="s">
        <v>135</v>
      </c>
      <c r="G41" s="169"/>
      <c r="H41" s="169"/>
      <c r="I41" s="126" t="s">
        <v>136</v>
      </c>
      <c r="J41" s="126"/>
      <c r="K41" s="147"/>
    </row>
    <row r="42" spans="1:11" ht="15.75" thickBot="1" x14ac:dyDescent="0.3">
      <c r="A42" s="47" t="s">
        <v>13</v>
      </c>
      <c r="D42" s="48" t="s">
        <v>12</v>
      </c>
      <c r="E42" s="24"/>
      <c r="F42" s="166" t="s">
        <v>137</v>
      </c>
      <c r="G42" s="167"/>
      <c r="H42" s="164" t="s">
        <v>138</v>
      </c>
      <c r="I42" s="165"/>
      <c r="J42" s="164" t="s">
        <v>139</v>
      </c>
      <c r="K42" s="165"/>
    </row>
    <row r="43" spans="1:11" x14ac:dyDescent="0.25">
      <c r="A43" s="49"/>
      <c r="D43" s="25"/>
      <c r="E43" s="24"/>
      <c r="F43" s="131" t="s">
        <v>140</v>
      </c>
      <c r="G43" s="132"/>
      <c r="H43" s="127" t="s">
        <v>141</v>
      </c>
      <c r="I43" s="128"/>
      <c r="J43" s="127" t="s">
        <v>141</v>
      </c>
      <c r="K43" s="128"/>
    </row>
    <row r="44" spans="1:11" x14ac:dyDescent="0.25">
      <c r="A44" s="49"/>
      <c r="D44" s="25"/>
      <c r="E44" s="24"/>
      <c r="F44" s="133"/>
      <c r="G44" s="134"/>
      <c r="H44" s="129"/>
      <c r="I44" s="130"/>
      <c r="J44" s="129"/>
      <c r="K44" s="130"/>
    </row>
    <row r="45" spans="1:11" x14ac:dyDescent="0.25">
      <c r="A45" s="49"/>
      <c r="D45" s="25"/>
      <c r="E45" s="24"/>
      <c r="F45" s="135"/>
      <c r="G45" s="136"/>
      <c r="H45" s="135"/>
      <c r="I45" s="136"/>
      <c r="J45" s="135"/>
      <c r="K45" s="136"/>
    </row>
    <row r="46" spans="1:11" x14ac:dyDescent="0.25">
      <c r="A46" s="49"/>
      <c r="D46" s="25"/>
      <c r="E46" s="24"/>
      <c r="F46" s="135"/>
      <c r="G46" s="136"/>
      <c r="H46" s="135"/>
      <c r="I46" s="136"/>
      <c r="J46" s="135"/>
      <c r="K46" s="136"/>
    </row>
    <row r="47" spans="1:11" x14ac:dyDescent="0.25">
      <c r="A47" s="49"/>
      <c r="D47" s="25"/>
      <c r="E47" s="24"/>
      <c r="F47" s="135"/>
      <c r="G47" s="136"/>
      <c r="H47" s="135"/>
      <c r="I47" s="136"/>
      <c r="J47" s="135"/>
      <c r="K47" s="136"/>
    </row>
    <row r="48" spans="1:11" x14ac:dyDescent="0.25">
      <c r="A48" s="49"/>
      <c r="D48" s="25"/>
      <c r="E48" s="24"/>
      <c r="F48" s="135"/>
      <c r="G48" s="136"/>
      <c r="H48" s="135"/>
      <c r="I48" s="136"/>
      <c r="J48" s="135"/>
      <c r="K48" s="136"/>
    </row>
    <row r="49" spans="1:11" x14ac:dyDescent="0.25">
      <c r="A49" s="49"/>
      <c r="D49" s="25"/>
      <c r="E49" s="24"/>
      <c r="F49" s="135"/>
      <c r="G49" s="136"/>
      <c r="H49" s="135"/>
      <c r="I49" s="136"/>
      <c r="J49" s="135"/>
      <c r="K49" s="136"/>
    </row>
    <row r="50" spans="1:11" x14ac:dyDescent="0.25">
      <c r="A50" s="49"/>
      <c r="D50" s="25"/>
      <c r="E50" s="24"/>
      <c r="F50" s="135"/>
      <c r="G50" s="136"/>
      <c r="H50" s="135"/>
      <c r="I50" s="136"/>
      <c r="J50" s="135"/>
      <c r="K50" s="136"/>
    </row>
    <row r="51" spans="1:11" x14ac:dyDescent="0.25">
      <c r="A51" s="49"/>
      <c r="D51" s="25"/>
      <c r="E51" s="24"/>
      <c r="F51" s="135"/>
      <c r="G51" s="136"/>
      <c r="H51" s="135"/>
      <c r="I51" s="136"/>
      <c r="J51" s="135"/>
      <c r="K51" s="136"/>
    </row>
    <row r="52" spans="1:11" x14ac:dyDescent="0.25">
      <c r="A52" s="49"/>
      <c r="D52" s="25"/>
      <c r="E52" s="24"/>
      <c r="F52" s="135"/>
      <c r="G52" s="136"/>
      <c r="H52" s="135"/>
      <c r="I52" s="136"/>
      <c r="J52" s="135"/>
      <c r="K52" s="136"/>
    </row>
    <row r="53" spans="1:11" x14ac:dyDescent="0.25">
      <c r="A53" s="49"/>
      <c r="D53" s="25"/>
      <c r="E53" s="24"/>
      <c r="F53" s="135"/>
      <c r="G53" s="136"/>
      <c r="H53" s="135"/>
      <c r="I53" s="136"/>
      <c r="J53" s="135"/>
      <c r="K53" s="136"/>
    </row>
    <row r="54" spans="1:11" x14ac:dyDescent="0.25">
      <c r="A54" s="49"/>
      <c r="D54" s="25"/>
      <c r="E54" s="24"/>
      <c r="F54" s="135"/>
      <c r="G54" s="136"/>
      <c r="H54" s="135"/>
      <c r="I54" s="136"/>
      <c r="J54" s="135"/>
      <c r="K54" s="136"/>
    </row>
    <row r="55" spans="1:11" ht="15.75" thickBot="1" x14ac:dyDescent="0.3">
      <c r="A55" s="49"/>
      <c r="D55" s="25"/>
      <c r="E55" s="24"/>
      <c r="F55" s="137"/>
      <c r="G55" s="138"/>
      <c r="H55" s="137"/>
      <c r="I55" s="138"/>
      <c r="J55" s="137"/>
      <c r="K55" s="138"/>
    </row>
    <row r="56" spans="1:11" x14ac:dyDescent="0.25">
      <c r="A56" s="49"/>
      <c r="D56" s="25"/>
      <c r="E56" s="24"/>
      <c r="F56" s="131" t="s">
        <v>142</v>
      </c>
      <c r="G56" s="154"/>
      <c r="H56" s="156"/>
      <c r="I56" s="157"/>
      <c r="J56" s="160" t="s">
        <v>143</v>
      </c>
      <c r="K56" s="161"/>
    </row>
    <row r="57" spans="1:11" x14ac:dyDescent="0.25">
      <c r="A57" s="49"/>
      <c r="D57" s="25"/>
      <c r="E57" s="24"/>
      <c r="F57" s="133"/>
      <c r="G57" s="155"/>
      <c r="H57" s="135"/>
      <c r="I57" s="136"/>
      <c r="J57" s="162"/>
      <c r="K57" s="163"/>
    </row>
    <row r="58" spans="1:11" x14ac:dyDescent="0.25">
      <c r="A58" s="49"/>
      <c r="D58" s="25"/>
      <c r="E58" s="24"/>
      <c r="F58" s="135"/>
      <c r="G58" s="136"/>
      <c r="H58" s="135"/>
      <c r="I58" s="136"/>
      <c r="J58" s="135"/>
      <c r="K58" s="136"/>
    </row>
    <row r="59" spans="1:11" x14ac:dyDescent="0.25">
      <c r="A59" s="49"/>
      <c r="D59" s="25"/>
      <c r="E59" s="24"/>
      <c r="F59" s="135"/>
      <c r="G59" s="136"/>
      <c r="H59" s="135"/>
      <c r="I59" s="136"/>
      <c r="J59" s="135"/>
      <c r="K59" s="136"/>
    </row>
    <row r="60" spans="1:11" x14ac:dyDescent="0.25">
      <c r="A60" s="49"/>
      <c r="D60" s="25"/>
      <c r="E60" s="24"/>
      <c r="F60" s="135"/>
      <c r="G60" s="136"/>
      <c r="H60" s="135"/>
      <c r="I60" s="136"/>
      <c r="J60" s="135"/>
      <c r="K60" s="136"/>
    </row>
    <row r="61" spans="1:11" ht="15.75" thickBot="1" x14ac:dyDescent="0.3">
      <c r="A61" s="49"/>
      <c r="D61" s="25"/>
      <c r="E61" s="24"/>
      <c r="F61" s="135"/>
      <c r="G61" s="136"/>
      <c r="H61" s="135"/>
      <c r="I61" s="136"/>
      <c r="J61" s="135"/>
      <c r="K61" s="136"/>
    </row>
    <row r="62" spans="1:11" ht="15.75" thickBot="1" x14ac:dyDescent="0.3">
      <c r="A62" s="112" t="s">
        <v>88</v>
      </c>
      <c r="B62" s="113"/>
      <c r="C62" s="114" t="s">
        <v>89</v>
      </c>
      <c r="D62" s="115"/>
      <c r="E62" s="24"/>
      <c r="F62" s="135"/>
      <c r="G62" s="136"/>
      <c r="H62" s="135"/>
      <c r="I62" s="136"/>
      <c r="J62" s="135"/>
      <c r="K62" s="136"/>
    </row>
    <row r="63" spans="1:11" x14ac:dyDescent="0.25">
      <c r="A63" s="103"/>
      <c r="B63" s="104"/>
      <c r="C63" s="104"/>
      <c r="D63" s="105"/>
      <c r="E63" s="24"/>
      <c r="F63" s="135"/>
      <c r="G63" s="136"/>
      <c r="H63" s="135"/>
      <c r="I63" s="136"/>
      <c r="J63" s="135"/>
      <c r="K63" s="136"/>
    </row>
    <row r="64" spans="1:11" x14ac:dyDescent="0.25">
      <c r="A64" s="106"/>
      <c r="B64" s="107"/>
      <c r="C64" s="107"/>
      <c r="D64" s="108"/>
      <c r="E64" s="24"/>
      <c r="F64" s="135"/>
      <c r="G64" s="136"/>
      <c r="H64" s="135"/>
      <c r="I64" s="136"/>
      <c r="J64" s="135"/>
      <c r="K64" s="136"/>
    </row>
    <row r="65" spans="1:11" x14ac:dyDescent="0.25">
      <c r="A65" s="106"/>
      <c r="B65" s="107"/>
      <c r="C65" s="107"/>
      <c r="D65" s="108"/>
      <c r="E65" s="24"/>
      <c r="F65" s="135"/>
      <c r="G65" s="136"/>
      <c r="H65" s="135"/>
      <c r="I65" s="136"/>
      <c r="J65" s="135"/>
      <c r="K65" s="136"/>
    </row>
    <row r="66" spans="1:11" x14ac:dyDescent="0.25">
      <c r="A66" s="106"/>
      <c r="B66" s="107"/>
      <c r="C66" s="107"/>
      <c r="D66" s="108"/>
      <c r="E66" s="24"/>
      <c r="F66" s="135"/>
      <c r="G66" s="136"/>
      <c r="H66" s="135"/>
      <c r="I66" s="136"/>
      <c r="J66" s="135"/>
      <c r="K66" s="136"/>
    </row>
    <row r="67" spans="1:11" x14ac:dyDescent="0.25">
      <c r="A67" s="106"/>
      <c r="B67" s="107"/>
      <c r="C67" s="107"/>
      <c r="D67" s="108"/>
      <c r="E67" s="24"/>
      <c r="F67" s="135"/>
      <c r="G67" s="136"/>
      <c r="H67" s="135"/>
      <c r="I67" s="136"/>
      <c r="J67" s="135"/>
      <c r="K67" s="136"/>
    </row>
    <row r="68" spans="1:11" ht="15.75" thickBot="1" x14ac:dyDescent="0.3">
      <c r="A68" s="109"/>
      <c r="B68" s="110"/>
      <c r="C68" s="110"/>
      <c r="D68" s="111"/>
      <c r="E68" s="45"/>
      <c r="F68" s="137"/>
      <c r="G68" s="138"/>
      <c r="H68" s="137"/>
      <c r="I68" s="138"/>
      <c r="J68" s="137"/>
      <c r="K68" s="138"/>
    </row>
  </sheetData>
  <sheetProtection algorithmName="SHA-512" hashValue="QFzeybyPrqLXPL7jyhUg+FnkVKIVaKot24FG97y4jt3n8savq0ay830gB38atWjM6nLJihs9M7y0GT1Lg/AH2w==" saltValue="SlW5DNlIGcuy3RRVY5QOZQ==" spinCount="100000" sheet="1" objects="1" scenarios="1"/>
  <dataConsolidate/>
  <mergeCells count="84">
    <mergeCell ref="G18:H18"/>
    <mergeCell ref="G19:H19"/>
    <mergeCell ref="I19:J19"/>
    <mergeCell ref="J42:K42"/>
    <mergeCell ref="H42:I42"/>
    <mergeCell ref="F42:G42"/>
    <mergeCell ref="I41:K41"/>
    <mergeCell ref="F41:H41"/>
    <mergeCell ref="G25:H25"/>
    <mergeCell ref="G26:H26"/>
    <mergeCell ref="G27:H27"/>
    <mergeCell ref="I25:J25"/>
    <mergeCell ref="I26:J26"/>
    <mergeCell ref="I20:J20"/>
    <mergeCell ref="I21:J21"/>
    <mergeCell ref="F56:G57"/>
    <mergeCell ref="F58:G68"/>
    <mergeCell ref="H56:I57"/>
    <mergeCell ref="I13:J13"/>
    <mergeCell ref="I14:J14"/>
    <mergeCell ref="I15:J15"/>
    <mergeCell ref="I16:J16"/>
    <mergeCell ref="I17:J17"/>
    <mergeCell ref="J56:K57"/>
    <mergeCell ref="H58:I68"/>
    <mergeCell ref="J58:K68"/>
    <mergeCell ref="G13:H13"/>
    <mergeCell ref="G15:H15"/>
    <mergeCell ref="G16:H16"/>
    <mergeCell ref="G17:H17"/>
    <mergeCell ref="I18:J18"/>
    <mergeCell ref="I8:J8"/>
    <mergeCell ref="I9:J9"/>
    <mergeCell ref="I10:J10"/>
    <mergeCell ref="I11:J11"/>
    <mergeCell ref="I12:J12"/>
    <mergeCell ref="A22:E22"/>
    <mergeCell ref="H43:I44"/>
    <mergeCell ref="J43:K44"/>
    <mergeCell ref="F43:G44"/>
    <mergeCell ref="J45:K55"/>
    <mergeCell ref="G33:I33"/>
    <mergeCell ref="A41:B41"/>
    <mergeCell ref="C41:D41"/>
    <mergeCell ref="B23:C23"/>
    <mergeCell ref="I27:J27"/>
    <mergeCell ref="H45:I55"/>
    <mergeCell ref="G29:K32"/>
    <mergeCell ref="G24:K24"/>
    <mergeCell ref="G28:K28"/>
    <mergeCell ref="G22:K23"/>
    <mergeCell ref="F45:G55"/>
    <mergeCell ref="G10:H10"/>
    <mergeCell ref="G11:H11"/>
    <mergeCell ref="G12:H12"/>
    <mergeCell ref="A63:D68"/>
    <mergeCell ref="A62:B62"/>
    <mergeCell ref="C62:D62"/>
    <mergeCell ref="A11:B11"/>
    <mergeCell ref="A31:A32"/>
    <mergeCell ref="A24:A27"/>
    <mergeCell ref="A16:E16"/>
    <mergeCell ref="D17:E17"/>
    <mergeCell ref="A19:E19"/>
    <mergeCell ref="C21:D21"/>
    <mergeCell ref="C20:D20"/>
    <mergeCell ref="A28:A30"/>
    <mergeCell ref="D23:E23"/>
    <mergeCell ref="D5:G5"/>
    <mergeCell ref="G20:H20"/>
    <mergeCell ref="A7:E7"/>
    <mergeCell ref="G7:K7"/>
    <mergeCell ref="B8:C8"/>
    <mergeCell ref="C12:C13"/>
    <mergeCell ref="D12:E13"/>
    <mergeCell ref="B9:C9"/>
    <mergeCell ref="D15:E15"/>
    <mergeCell ref="A12:B15"/>
    <mergeCell ref="D14:E14"/>
    <mergeCell ref="A10:E10"/>
    <mergeCell ref="D11:E11"/>
    <mergeCell ref="G14:H14"/>
    <mergeCell ref="G8:H8"/>
    <mergeCell ref="G9:H9"/>
  </mergeCells>
  <conditionalFormatting sqref="B17">
    <cfRule type="expression" dxfId="5" priority="1">
      <formula>$H$4</formula>
    </cfRule>
  </conditionalFormatting>
  <conditionalFormatting sqref="B17:B18">
    <cfRule type="containsBlanks" dxfId="4" priority="4">
      <formula>LEN(TRIM(B17))=0</formula>
    </cfRule>
  </conditionalFormatting>
  <conditionalFormatting sqref="B8:C8">
    <cfRule type="containsBlanks" dxfId="3" priority="31">
      <formula>LEN(TRIM(B8))=0</formula>
    </cfRule>
  </conditionalFormatting>
  <conditionalFormatting sqref="D17:E17">
    <cfRule type="containsBlanks" dxfId="2" priority="5">
      <formula>LEN(TRIM(D17))=0</formula>
    </cfRule>
  </conditionalFormatting>
  <conditionalFormatting sqref="E8:E9">
    <cfRule type="containsBlanks" dxfId="1" priority="21">
      <formula>LEN(TRIM(E8))=0</formula>
    </cfRule>
  </conditionalFormatting>
  <conditionalFormatting sqref="I8:J21 B9 D11:E13 A12 D15 B20:B21 E20:E21 C24:C33 E24:E33 I25:J27 G29 A63">
    <cfRule type="containsBlanks" dxfId="0" priority="2">
      <formula>LEN(TRIM(A8))=0</formula>
    </cfRule>
  </conditionalFormatting>
  <dataValidations xWindow="661" yWindow="515" count="1">
    <dataValidation allowBlank="1" showInputMessage="1" promptTitle="Why is this box Red?" prompt="This is a mandatory field, once you enter the order number it will no longer be red." sqref="B8:C8" xr:uid="{00000000-0002-0000-0000-000000000000}"/>
  </dataValidations>
  <pageMargins left="0.70866141732283472" right="0.70866141732283472" top="0.23622047244094491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61" yWindow="515" count="24">
        <x14:dataValidation type="list" allowBlank="1" showInputMessage="1" showErrorMessage="1" promptTitle="Why is this box red?" prompt="Mandatory field" xr:uid="{00000000-0002-0000-0000-000001000000}">
          <x14:formula1>
            <xm:f>Options!$B$3:$B$24</xm:f>
          </x14:formula1>
          <xm:sqref>E9</xm:sqref>
        </x14:dataValidation>
        <x14:dataValidation type="list" allowBlank="1" showInputMessage="1" showErrorMessage="1" xr:uid="{00000000-0002-0000-0000-000002000000}">
          <x14:formula1>
            <xm:f>Options!$G$2:$G$4</xm:f>
          </x14:formula1>
          <xm:sqref>B20</xm:sqref>
        </x14:dataValidation>
        <x14:dataValidation type="list" allowBlank="1" showInputMessage="1" showErrorMessage="1" promptTitle="Why is this box red?" prompt="Mandatory field" xr:uid="{00000000-0002-0000-0000-000003000000}">
          <x14:formula1>
            <xm:f>Options!$A$3:$A$5</xm:f>
          </x14:formula1>
          <xm:sqref>E8</xm:sqref>
        </x14:dataValidation>
        <x14:dataValidation type="list" allowBlank="1" showInputMessage="1" showErrorMessage="1" xr:uid="{00000000-0002-0000-0000-000004000000}">
          <x14:formula1>
            <xm:f>Options!$H$2:$H$6</xm:f>
          </x14:formula1>
          <xm:sqref>B21</xm:sqref>
        </x14:dataValidation>
        <x14:dataValidation type="list" allowBlank="1" showInputMessage="1" showErrorMessage="1" xr:uid="{00000000-0002-0000-0000-000005000000}">
          <x14:formula1>
            <xm:f>Options!$J$2:$J$5</xm:f>
          </x14:formula1>
          <xm:sqref>E21</xm:sqref>
        </x14:dataValidation>
        <x14:dataValidation type="list" allowBlank="1" showInputMessage="1" showErrorMessage="1" xr:uid="{00000000-0002-0000-0000-000006000000}">
          <x14:formula1>
            <xm:f>Options!$K$2:$K$4</xm:f>
          </x14:formula1>
          <xm:sqref>C28 C24 E24 E28</xm:sqref>
        </x14:dataValidation>
        <x14:dataValidation type="list" allowBlank="1" showInputMessage="1" showErrorMessage="1" xr:uid="{00000000-0002-0000-0000-000007000000}">
          <x14:formula1>
            <xm:f>Options!$L$2:$L$5</xm:f>
          </x14:formula1>
          <xm:sqref>E29 C25 E25 C29</xm:sqref>
        </x14:dataValidation>
        <x14:dataValidation type="list" allowBlank="1" showInputMessage="1" showErrorMessage="1" xr:uid="{00000000-0002-0000-0000-000008000000}">
          <x14:formula1>
            <xm:f>Options!$O$2:$O$17</xm:f>
          </x14:formula1>
          <xm:sqref>E30 C30 E26 C26</xm:sqref>
        </x14:dataValidation>
        <x14:dataValidation type="list" allowBlank="1" showInputMessage="1" showErrorMessage="1" xr:uid="{00000000-0002-0000-0000-000009000000}">
          <x14:formula1>
            <xm:f>Options!$Q$3:$Q$4</xm:f>
          </x14:formula1>
          <xm:sqref>C34 E34</xm:sqref>
        </x14:dataValidation>
        <x14:dataValidation type="list" allowBlank="1" showInputMessage="1" showErrorMessage="1" xr:uid="{00000000-0002-0000-0000-00000A000000}">
          <x14:formula1>
            <xm:f>Options!$S$2:$S$12</xm:f>
          </x14:formula1>
          <xm:sqref>C32 E32</xm:sqref>
        </x14:dataValidation>
        <x14:dataValidation type="list" allowBlank="1" showInputMessage="1" showErrorMessage="1" promptTitle="Why is this box red?" prompt="Mandatory field" xr:uid="{00000000-0002-0000-0000-00000B000000}">
          <x14:formula1>
            <xm:f>Options!$C$3:$C$5</xm:f>
          </x14:formula1>
          <xm:sqref>B17</xm:sqref>
        </x14:dataValidation>
        <x14:dataValidation type="list" allowBlank="1" showInputMessage="1" promptTitle="Why is this box Red?" prompt="This is a mandatory field, once you enter the order number it will no longer be red." xr:uid="{00000000-0002-0000-0000-00000C000000}">
          <x14:formula1>
            <xm:f>Options!$D$3:$D$6</xm:f>
          </x14:formula1>
          <xm:sqref>D17:E17</xm:sqref>
        </x14:dataValidation>
        <x14:dataValidation type="list" allowBlank="1" showInputMessage="1" showErrorMessage="1" promptTitle="Why is this box red?" prompt="Mandatory field" xr:uid="{00000000-0002-0000-0000-00000D000000}">
          <x14:formula1>
            <xm:f>Options!$F$3:$F$5</xm:f>
          </x14:formula1>
          <xm:sqref>B18</xm:sqref>
        </x14:dataValidation>
        <x14:dataValidation type="list" allowBlank="1" showInputMessage="1" showErrorMessage="1" xr:uid="{00000000-0002-0000-0000-00000E000000}">
          <x14:formula1>
            <xm:f>Options!$I$2:$I$5</xm:f>
          </x14:formula1>
          <xm:sqref>E20</xm:sqref>
        </x14:dataValidation>
        <x14:dataValidation type="list" allowBlank="1" showInputMessage="1" showErrorMessage="1" xr:uid="{00000000-0002-0000-0000-00000F000000}">
          <x14:formula1>
            <xm:f>Options!$V$2:$V$5</xm:f>
          </x14:formula1>
          <xm:sqref>I19:J19</xm:sqref>
        </x14:dataValidation>
        <x14:dataValidation type="list" allowBlank="1" showInputMessage="1" showErrorMessage="1" xr:uid="{00000000-0002-0000-0000-000010000000}">
          <x14:formula1>
            <xm:f>Options!$X$2:$X$5</xm:f>
          </x14:formula1>
          <xm:sqref>I21:J21</xm:sqref>
        </x14:dataValidation>
        <x14:dataValidation type="list" allowBlank="1" showInputMessage="1" showErrorMessage="1" xr:uid="{00000000-0002-0000-0000-000011000000}">
          <x14:formula1>
            <xm:f>Options!$T$2:$T$5</xm:f>
          </x14:formula1>
          <xm:sqref>I15:J18 I8:J13</xm:sqref>
        </x14:dataValidation>
        <x14:dataValidation type="list" allowBlank="1" showInputMessage="1" showErrorMessage="1" xr:uid="{00000000-0002-0000-0000-000012000000}">
          <x14:formula1>
            <xm:f>Options!$Z$2:$Z$4</xm:f>
          </x14:formula1>
          <xm:sqref>I14:J14</xm:sqref>
        </x14:dataValidation>
        <x14:dataValidation type="list" allowBlank="1" showInputMessage="1" showErrorMessage="1" xr:uid="{00000000-0002-0000-0000-000013000000}">
          <x14:formula1>
            <xm:f>Options!$AA$2:$AA$4</xm:f>
          </x14:formula1>
          <xm:sqref>I20:J20</xm:sqref>
        </x14:dataValidation>
        <x14:dataValidation type="list" allowBlank="1" showInputMessage="1" showErrorMessage="1" xr:uid="{00000000-0002-0000-0000-000014000000}">
          <x14:formula1>
            <xm:f>Options!$AC$2:$AC$5</xm:f>
          </x14:formula1>
          <xm:sqref>I25:J25</xm:sqref>
        </x14:dataValidation>
        <x14:dataValidation type="list" allowBlank="1" showInputMessage="1" showErrorMessage="1" xr:uid="{00000000-0002-0000-0000-000015000000}">
          <x14:formula1>
            <xm:f>Options!$AD$2:$AD$6</xm:f>
          </x14:formula1>
          <xm:sqref>I26:J26</xm:sqref>
        </x14:dataValidation>
        <x14:dataValidation type="list" allowBlank="1" showInputMessage="1" showErrorMessage="1" xr:uid="{00000000-0002-0000-0000-000016000000}">
          <x14:formula1>
            <xm:f>Options!$AF$2:$AF$5</xm:f>
          </x14:formula1>
          <xm:sqref>I27:J27</xm:sqref>
        </x14:dataValidation>
        <x14:dataValidation type="list" allowBlank="1" showInputMessage="1" showErrorMessage="1" xr:uid="{00000000-0002-0000-0000-000017000000}">
          <x14:formula1>
            <xm:f>Options!$Q$2:$Q$4</xm:f>
          </x14:formula1>
          <xm:sqref>C31 E31 C33 E33</xm:sqref>
        </x14:dataValidation>
        <x14:dataValidation type="list" allowBlank="1" showInputMessage="1" showErrorMessage="1" xr:uid="{00000000-0002-0000-0000-000018000000}">
          <x14:formula1>
            <xm:f>Options!$M$2:$M$12</xm:f>
          </x14:formula1>
          <xm:sqref>C27 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G32"/>
  <sheetViews>
    <sheetView zoomScale="70" zoomScaleNormal="70" workbookViewId="0">
      <selection activeCell="B32" sqref="B32"/>
    </sheetView>
  </sheetViews>
  <sheetFormatPr defaultRowHeight="15" x14ac:dyDescent="0.25"/>
  <cols>
    <col min="1" max="1" width="18.140625" bestFit="1" customWidth="1"/>
    <col min="2" max="2" width="13.140625" bestFit="1" customWidth="1"/>
    <col min="3" max="3" width="9.7109375" bestFit="1" customWidth="1"/>
    <col min="4" max="4" width="20.7109375" style="53" bestFit="1" customWidth="1"/>
    <col min="5" max="5" width="7.42578125" style="61" bestFit="1" customWidth="1"/>
    <col min="6" max="6" width="16.28515625" bestFit="1" customWidth="1"/>
    <col min="7" max="7" width="16" bestFit="1" customWidth="1"/>
    <col min="8" max="8" width="16.85546875" bestFit="1" customWidth="1"/>
    <col min="9" max="9" width="20.28515625" bestFit="1" customWidth="1"/>
    <col min="10" max="10" width="19.5703125" bestFit="1" customWidth="1"/>
    <col min="11" max="11" width="22.85546875" bestFit="1" customWidth="1"/>
    <col min="12" max="12" width="11" bestFit="1" customWidth="1"/>
    <col min="13" max="13" width="13.85546875" style="56" bestFit="1" customWidth="1"/>
    <col min="14" max="14" width="8.28515625" style="68" customWidth="1"/>
    <col min="15" max="15" width="10" style="53" bestFit="1" customWidth="1"/>
    <col min="16" max="16" width="7" style="62" customWidth="1"/>
    <col min="17" max="17" width="18.140625" style="53" bestFit="1" customWidth="1"/>
    <col min="18" max="18" width="10.140625" style="61" customWidth="1"/>
    <col min="19" max="19" width="5.42578125" bestFit="1" customWidth="1"/>
    <col min="20" max="20" width="22.5703125" style="53" bestFit="1" customWidth="1"/>
    <col min="21" max="21" width="7.42578125" style="61" bestFit="1" customWidth="1"/>
    <col min="22" max="22" width="20.140625" style="53" bestFit="1" customWidth="1"/>
    <col min="23" max="23" width="8.85546875" style="61" customWidth="1"/>
    <col min="24" max="24" width="28.7109375" style="58" bestFit="1" customWidth="1"/>
    <col min="25" max="25" width="8.85546875" style="61" customWidth="1"/>
    <col min="26" max="26" width="19.7109375" bestFit="1" customWidth="1"/>
    <col min="27" max="27" width="22.42578125" style="53" bestFit="1" customWidth="1"/>
    <col min="28" max="28" width="12.28515625" style="62" customWidth="1"/>
    <col min="29" max="29" width="20.5703125" bestFit="1" customWidth="1"/>
    <col min="30" max="30" width="29.5703125" style="53" bestFit="1" customWidth="1"/>
    <col min="31" max="31" width="11.5703125" style="62" customWidth="1"/>
    <col min="32" max="32" width="23.5703125" style="53" bestFit="1" customWidth="1"/>
    <col min="33" max="33" width="9.140625" style="62"/>
  </cols>
  <sheetData>
    <row r="1" spans="1:33" x14ac:dyDescent="0.25">
      <c r="A1" s="7" t="s">
        <v>90</v>
      </c>
      <c r="B1" s="7" t="s">
        <v>92</v>
      </c>
      <c r="C1" s="7" t="s">
        <v>62</v>
      </c>
      <c r="D1" s="50" t="s">
        <v>123</v>
      </c>
      <c r="E1" s="64"/>
      <c r="F1" s="7" t="s">
        <v>93</v>
      </c>
      <c r="G1" s="7" t="s">
        <v>119</v>
      </c>
      <c r="H1" s="7" t="s">
        <v>94</v>
      </c>
      <c r="I1" s="7" t="s">
        <v>95</v>
      </c>
      <c r="J1" s="7" t="s">
        <v>96</v>
      </c>
      <c r="K1" s="7" t="s">
        <v>69</v>
      </c>
      <c r="L1" s="70" t="s">
        <v>6</v>
      </c>
      <c r="M1" s="54" t="s">
        <v>8</v>
      </c>
      <c r="N1" s="66"/>
      <c r="O1" s="50" t="s">
        <v>7</v>
      </c>
      <c r="P1" s="59"/>
      <c r="Q1" s="50" t="s">
        <v>108</v>
      </c>
      <c r="R1" s="64"/>
      <c r="S1" s="7" t="s">
        <v>109</v>
      </c>
      <c r="T1" s="50" t="s">
        <v>99</v>
      </c>
      <c r="U1" s="64"/>
      <c r="V1" s="50" t="s">
        <v>145</v>
      </c>
      <c r="W1" s="64"/>
      <c r="X1" s="50" t="s">
        <v>146</v>
      </c>
      <c r="Y1" s="64"/>
      <c r="Z1" s="7" t="s">
        <v>60</v>
      </c>
      <c r="AA1" s="50" t="s">
        <v>100</v>
      </c>
      <c r="AB1" s="59"/>
      <c r="AC1" s="7" t="s">
        <v>105</v>
      </c>
      <c r="AD1" s="50" t="s">
        <v>104</v>
      </c>
      <c r="AE1" s="59"/>
      <c r="AF1" s="50" t="s">
        <v>106</v>
      </c>
      <c r="AG1" s="69"/>
    </row>
    <row r="2" spans="1:33" x14ac:dyDescent="0.25">
      <c r="A2" s="7"/>
      <c r="B2" s="7"/>
      <c r="C2" s="7"/>
      <c r="D2" s="51"/>
      <c r="E2" s="63"/>
      <c r="F2" s="7"/>
      <c r="G2" s="7"/>
      <c r="H2" s="7"/>
      <c r="I2" s="7"/>
      <c r="J2" s="7"/>
      <c r="K2" s="7"/>
      <c r="L2" s="7"/>
      <c r="M2" s="55"/>
      <c r="N2" s="67"/>
      <c r="O2" s="51"/>
      <c r="P2" s="60"/>
      <c r="Q2" s="51"/>
      <c r="R2" s="63"/>
      <c r="S2" s="7"/>
      <c r="T2" s="51"/>
      <c r="U2" s="63"/>
      <c r="V2" s="51"/>
      <c r="W2" s="63"/>
      <c r="X2" s="51"/>
      <c r="Y2" s="63"/>
      <c r="Z2" s="7"/>
      <c r="AA2" s="51"/>
      <c r="AB2" s="60"/>
      <c r="AC2" s="7"/>
      <c r="AD2" s="51"/>
      <c r="AE2" s="60"/>
      <c r="AF2" s="51"/>
    </row>
    <row r="3" spans="1:33" x14ac:dyDescent="0.25">
      <c r="A3" t="s">
        <v>91</v>
      </c>
      <c r="B3" s="6">
        <v>1</v>
      </c>
      <c r="C3" t="s">
        <v>70</v>
      </c>
      <c r="D3" s="52" t="s">
        <v>112</v>
      </c>
      <c r="E3" s="65">
        <v>18.149999999999999</v>
      </c>
      <c r="F3" t="s">
        <v>116</v>
      </c>
      <c r="G3" t="s">
        <v>74</v>
      </c>
      <c r="H3" t="s">
        <v>75</v>
      </c>
      <c r="I3" t="s">
        <v>9</v>
      </c>
      <c r="J3" t="s">
        <v>120</v>
      </c>
      <c r="K3" t="s">
        <v>79</v>
      </c>
      <c r="L3" t="s">
        <v>72</v>
      </c>
      <c r="M3" s="56" t="s">
        <v>150</v>
      </c>
      <c r="N3" s="61">
        <f>('Bespoke Form'!$C$27=Options!M3)+('Bespoke Form'!$E$27=Options!M3)</f>
        <v>0</v>
      </c>
      <c r="O3" s="53" t="s">
        <v>30</v>
      </c>
      <c r="P3" s="61">
        <f>('Bespoke Form'!$C$26=Options!O3)+('Bespoke Form'!$E$26=Options!O3)+('Bespoke Form'!$C$30=Options!O3)+('Bespoke Form'!$E$30=Options!O3)</f>
        <v>0</v>
      </c>
      <c r="Q3" s="53" t="s">
        <v>85</v>
      </c>
      <c r="R3" s="61">
        <f>('Bespoke Form'!$C$31=Options!Q3)+('Bespoke Form'!$E$31=Options!Q3)+('Bespoke Form'!$C$33=Options!Q3)+('Bespoke Form'!$E$33=Options!Q3)</f>
        <v>0</v>
      </c>
      <c r="S3">
        <v>1</v>
      </c>
      <c r="T3" s="53" t="s">
        <v>9</v>
      </c>
      <c r="U3" s="61">
        <f>COUNTIF('Bespoke Form'!$I$8:$I$18,Options!T3)</f>
        <v>0</v>
      </c>
      <c r="V3" s="53" t="s">
        <v>9</v>
      </c>
      <c r="W3" s="61">
        <f>COUNTIF('Bespoke Form'!$I$19,Options!V3)</f>
        <v>0</v>
      </c>
      <c r="X3" s="53" t="s">
        <v>9</v>
      </c>
      <c r="Y3" s="61">
        <f>COUNTIF('Bespoke Form'!$I$21,Options!X3)</f>
        <v>0</v>
      </c>
      <c r="Z3" t="s">
        <v>73</v>
      </c>
      <c r="AA3" s="53" t="s">
        <v>94</v>
      </c>
      <c r="AB3" s="61">
        <f>COUNTIF('Bespoke Form'!$I$20,Options!AA3)</f>
        <v>0</v>
      </c>
      <c r="AC3" t="s">
        <v>48</v>
      </c>
      <c r="AD3" s="53" t="s">
        <v>124</v>
      </c>
      <c r="AE3" s="61">
        <f>COUNTIF('Bespoke Form'!$I$26,Options!AD3)</f>
        <v>0</v>
      </c>
      <c r="AF3" s="53" t="s">
        <v>128</v>
      </c>
      <c r="AG3" s="61">
        <f>COUNTIF('Bespoke Form'!$I$27,Options!AF3)</f>
        <v>0</v>
      </c>
    </row>
    <row r="4" spans="1:33" x14ac:dyDescent="0.25">
      <c r="A4" t="s">
        <v>10</v>
      </c>
      <c r="B4" s="6" t="s">
        <v>23</v>
      </c>
      <c r="C4" t="s">
        <v>71</v>
      </c>
      <c r="D4" s="53" t="s">
        <v>113</v>
      </c>
      <c r="E4" s="61">
        <v>33.380000000000003</v>
      </c>
      <c r="F4" t="s">
        <v>117</v>
      </c>
      <c r="G4" t="s">
        <v>72</v>
      </c>
      <c r="H4" t="s">
        <v>76</v>
      </c>
      <c r="I4" t="s">
        <v>10</v>
      </c>
      <c r="J4" t="s">
        <v>121</v>
      </c>
      <c r="K4" t="s">
        <v>80</v>
      </c>
      <c r="L4" t="s">
        <v>85</v>
      </c>
      <c r="M4" s="56" t="s">
        <v>151</v>
      </c>
      <c r="N4" s="61">
        <f>('Bespoke Form'!$C$27=Options!M4)+('Bespoke Form'!$E$27=Options!M4)</f>
        <v>0</v>
      </c>
      <c r="O4" s="53" t="s">
        <v>14</v>
      </c>
      <c r="P4" s="61">
        <f>('Bespoke Form'!$C$26=Options!O4)+('Bespoke Form'!$E$26=Options!O4)+('Bespoke Form'!$C$30=Options!O4)+('Bespoke Form'!$E$30=Options!O4)</f>
        <v>0</v>
      </c>
      <c r="Q4" s="53" t="s">
        <v>84</v>
      </c>
      <c r="R4" s="61">
        <f>('Bespoke Form'!$C$31=Options!Q4)+('Bespoke Form'!$E$31=Options!Q4)+('Bespoke Form'!$C$33=Options!Q4)+('Bespoke Form'!$E$33=Options!Q4)</f>
        <v>0</v>
      </c>
      <c r="S4">
        <v>2</v>
      </c>
      <c r="T4" s="53" t="s">
        <v>10</v>
      </c>
      <c r="U4" s="61">
        <f>COUNTIF('Bespoke Form'!$I$8:$I$18,Options!T4)</f>
        <v>0</v>
      </c>
      <c r="V4" s="53" t="s">
        <v>10</v>
      </c>
      <c r="W4" s="61">
        <f>COUNTIF('Bespoke Form'!$I$19,Options!V4)</f>
        <v>0</v>
      </c>
      <c r="X4" s="53" t="s">
        <v>10</v>
      </c>
      <c r="Y4" s="61">
        <f>COUNTIF('Bespoke Form'!$I$21,Options!X4)</f>
        <v>0</v>
      </c>
      <c r="Z4" t="s">
        <v>101</v>
      </c>
      <c r="AA4" s="53" t="s">
        <v>102</v>
      </c>
      <c r="AB4" s="61">
        <f>COUNTIF('Bespoke Form'!$I$20,Options!AA4)</f>
        <v>0</v>
      </c>
      <c r="AC4" t="s">
        <v>47</v>
      </c>
      <c r="AD4" s="53" t="s">
        <v>125</v>
      </c>
      <c r="AE4" s="61">
        <f>COUNTIF('Bespoke Form'!$I$26,Options!AD4)</f>
        <v>0</v>
      </c>
      <c r="AF4" s="53" t="s">
        <v>129</v>
      </c>
      <c r="AG4" s="61">
        <f>COUNTIF('Bespoke Form'!$I$27,Options!AF4)</f>
        <v>0</v>
      </c>
    </row>
    <row r="5" spans="1:33" x14ac:dyDescent="0.25">
      <c r="A5" t="s">
        <v>9</v>
      </c>
      <c r="B5" s="6">
        <v>2</v>
      </c>
      <c r="C5" t="s">
        <v>72</v>
      </c>
      <c r="D5" s="53" t="s">
        <v>114</v>
      </c>
      <c r="E5" s="61">
        <v>37.799999999999997</v>
      </c>
      <c r="F5" t="s">
        <v>118</v>
      </c>
      <c r="H5" t="s">
        <v>78</v>
      </c>
      <c r="I5" t="s">
        <v>98</v>
      </c>
      <c r="J5" t="s">
        <v>122</v>
      </c>
      <c r="L5" t="s">
        <v>84</v>
      </c>
      <c r="M5" s="56" t="s">
        <v>152</v>
      </c>
      <c r="N5" s="61">
        <f>('Bespoke Form'!$C$27=Options!M5)+('Bespoke Form'!$E$27=Options!M5)</f>
        <v>0</v>
      </c>
      <c r="O5" s="53" t="s">
        <v>15</v>
      </c>
      <c r="P5" s="61">
        <f>('Bespoke Form'!$C$26=Options!O5)+('Bespoke Form'!$E$26=Options!O5)+('Bespoke Form'!$C$30=Options!O5)+('Bespoke Form'!$E$30=Options!O5)</f>
        <v>0</v>
      </c>
      <c r="S5">
        <v>3</v>
      </c>
      <c r="T5" s="53" t="s">
        <v>11</v>
      </c>
      <c r="U5" s="61">
        <f>COUNTIF('Bespoke Form'!$I$8:$I$18,Options!T5)</f>
        <v>0</v>
      </c>
      <c r="V5" s="53" t="s">
        <v>11</v>
      </c>
      <c r="W5" s="61">
        <f>COUNTIF('Bespoke Form'!$I$19,Options!V5)</f>
        <v>0</v>
      </c>
      <c r="X5" s="53" t="s">
        <v>11</v>
      </c>
      <c r="Y5" s="61">
        <f>COUNTIF('Bespoke Form'!$I$21,Options!X5)</f>
        <v>0</v>
      </c>
      <c r="AC5" t="s">
        <v>29</v>
      </c>
      <c r="AD5" s="53" t="s">
        <v>126</v>
      </c>
      <c r="AE5" s="61">
        <f>COUNTIF('Bespoke Form'!$I$26,Options!AD5)</f>
        <v>0</v>
      </c>
      <c r="AF5" s="53" t="s">
        <v>130</v>
      </c>
      <c r="AG5" s="61">
        <f>COUNTIF('Bespoke Form'!$I$27,Options!AF5)</f>
        <v>0</v>
      </c>
    </row>
    <row r="6" spans="1:33" x14ac:dyDescent="0.25">
      <c r="B6" s="6" t="s">
        <v>24</v>
      </c>
      <c r="D6" s="53" t="s">
        <v>115</v>
      </c>
      <c r="E6" s="61">
        <v>40.299999999999997</v>
      </c>
      <c r="H6" t="s">
        <v>77</v>
      </c>
      <c r="M6" s="56" t="s">
        <v>153</v>
      </c>
      <c r="N6" s="61">
        <f>('Bespoke Form'!$C$27=Options!M6)+('Bespoke Form'!$E$27=Options!M6)</f>
        <v>0</v>
      </c>
      <c r="O6" s="53" t="s">
        <v>16</v>
      </c>
      <c r="P6" s="61">
        <f>('Bespoke Form'!$C$26=Options!O6)+('Bespoke Form'!$E$26=Options!O6)+('Bespoke Form'!$C$30=Options!O6)+('Bespoke Form'!$E$30=Options!O6)</f>
        <v>0</v>
      </c>
      <c r="S6">
        <v>4</v>
      </c>
      <c r="X6" s="53"/>
      <c r="AD6" s="53" t="s">
        <v>127</v>
      </c>
      <c r="AE6" s="61">
        <f>COUNTIF('Bespoke Form'!$I$26,Options!AD6)</f>
        <v>0</v>
      </c>
    </row>
    <row r="7" spans="1:33" x14ac:dyDescent="0.25">
      <c r="B7" s="6">
        <v>3</v>
      </c>
      <c r="M7" s="56" t="s">
        <v>154</v>
      </c>
      <c r="N7" s="61">
        <f>('Bespoke Form'!$C$27=Options!M7)+('Bespoke Form'!$E$27=Options!M7)</f>
        <v>0</v>
      </c>
      <c r="O7" s="53" t="s">
        <v>17</v>
      </c>
      <c r="P7" s="61">
        <f>('Bespoke Form'!$C$26=Options!O7)+('Bespoke Form'!$E$26=Options!O7)+('Bespoke Form'!$C$30=Options!O7)+('Bespoke Form'!$E$30=Options!O7)</f>
        <v>0</v>
      </c>
      <c r="S7">
        <v>5</v>
      </c>
      <c r="X7" s="53"/>
    </row>
    <row r="8" spans="1:33" x14ac:dyDescent="0.25">
      <c r="B8" s="6" t="s">
        <v>25</v>
      </c>
      <c r="M8" s="56" t="s">
        <v>155</v>
      </c>
      <c r="N8" s="61">
        <f>('Bespoke Form'!$C$27=Options!M8)+('Bespoke Form'!$E$27=Options!M8)</f>
        <v>0</v>
      </c>
      <c r="O8" s="53" t="s">
        <v>18</v>
      </c>
      <c r="P8" s="61">
        <f>('Bespoke Form'!$C$26=Options!O8)+('Bespoke Form'!$E$26=Options!O8)+('Bespoke Form'!$C$30=Options!O8)+('Bespoke Form'!$E$30=Options!O8)</f>
        <v>0</v>
      </c>
      <c r="S8">
        <v>6</v>
      </c>
      <c r="X8" s="53"/>
    </row>
    <row r="9" spans="1:33" x14ac:dyDescent="0.25">
      <c r="B9" s="6">
        <v>4</v>
      </c>
      <c r="M9" s="56" t="s">
        <v>156</v>
      </c>
      <c r="N9" s="61">
        <f>('Bespoke Form'!$C$27=Options!M9)+('Bespoke Form'!$E$27=Options!M9)</f>
        <v>0</v>
      </c>
      <c r="O9" s="53" t="s">
        <v>19</v>
      </c>
      <c r="P9" s="61">
        <f>('Bespoke Form'!$C$26=Options!O9)+('Bespoke Form'!$E$26=Options!O9)+('Bespoke Form'!$C$30=Options!O9)+('Bespoke Form'!$E$30=Options!O9)</f>
        <v>0</v>
      </c>
      <c r="S9">
        <v>7</v>
      </c>
      <c r="X9" s="53"/>
    </row>
    <row r="10" spans="1:33" x14ac:dyDescent="0.25">
      <c r="B10" s="6" t="s">
        <v>26</v>
      </c>
      <c r="M10" s="56" t="s">
        <v>157</v>
      </c>
      <c r="N10" s="61">
        <f>('Bespoke Form'!$C$27=Options!M10)+('Bespoke Form'!$E$27=Options!M10)</f>
        <v>0</v>
      </c>
      <c r="O10" s="53" t="s">
        <v>20</v>
      </c>
      <c r="P10" s="61">
        <f>('Bespoke Form'!$C$26=Options!O10)+('Bespoke Form'!$E$26=Options!O10)+('Bespoke Form'!$C$30=Options!O10)+('Bespoke Form'!$E$30=Options!O10)</f>
        <v>0</v>
      </c>
      <c r="S10">
        <v>8</v>
      </c>
      <c r="X10" s="53"/>
    </row>
    <row r="11" spans="1:33" x14ac:dyDescent="0.25">
      <c r="B11" s="6">
        <v>5</v>
      </c>
      <c r="M11" s="56" t="s">
        <v>158</v>
      </c>
      <c r="N11" s="61">
        <f>('Bespoke Form'!$C$27=Options!M11)+('Bespoke Form'!$E$27=Options!M11)</f>
        <v>0</v>
      </c>
      <c r="O11" s="53" t="s">
        <v>21</v>
      </c>
      <c r="P11" s="61">
        <f>('Bespoke Form'!$C$26=Options!O11)+('Bespoke Form'!$E$26=Options!O11)+('Bespoke Form'!$C$30=Options!O11)+('Bespoke Form'!$E$30=Options!O11)</f>
        <v>0</v>
      </c>
      <c r="S11">
        <v>9</v>
      </c>
      <c r="X11" s="53"/>
    </row>
    <row r="12" spans="1:33" x14ac:dyDescent="0.25">
      <c r="B12" s="6" t="s">
        <v>27</v>
      </c>
      <c r="M12" s="56" t="s">
        <v>159</v>
      </c>
      <c r="N12" s="61">
        <f>('Bespoke Form'!$C$27=Options!M12)+('Bespoke Form'!$E$27=Options!M12)</f>
        <v>0</v>
      </c>
      <c r="O12" s="53" t="s">
        <v>22</v>
      </c>
      <c r="P12" s="61">
        <f>('Bespoke Form'!$C$26=Options!O12)+('Bespoke Form'!$E$26=Options!O12)+('Bespoke Form'!$C$30=Options!O12)+('Bespoke Form'!$E$30=Options!O12)</f>
        <v>0</v>
      </c>
      <c r="S12">
        <v>10</v>
      </c>
      <c r="X12" s="53"/>
    </row>
    <row r="13" spans="1:33" x14ac:dyDescent="0.25">
      <c r="B13" s="6">
        <v>6</v>
      </c>
      <c r="O13" s="53" t="s">
        <v>55</v>
      </c>
      <c r="P13" s="61">
        <f>('Bespoke Form'!$C$26=Options!O13)+('Bespoke Form'!$E$26=Options!O13)+('Bespoke Form'!$C$30=Options!O13)+('Bespoke Form'!$E$30=Options!O13)</f>
        <v>0</v>
      </c>
      <c r="X13" s="53"/>
    </row>
    <row r="14" spans="1:33" x14ac:dyDescent="0.25">
      <c r="B14" s="6" t="s">
        <v>49</v>
      </c>
      <c r="O14" s="53" t="s">
        <v>56</v>
      </c>
      <c r="P14" s="61">
        <f>('Bespoke Form'!$C$26=Options!O14)+('Bespoke Form'!$E$26=Options!O14)+('Bespoke Form'!$C$30=Options!O14)+('Bespoke Form'!$E$30=Options!O14)</f>
        <v>0</v>
      </c>
      <c r="X14" s="53"/>
    </row>
    <row r="15" spans="1:33" x14ac:dyDescent="0.25">
      <c r="B15" s="6">
        <v>7</v>
      </c>
      <c r="O15" s="53" t="s">
        <v>57</v>
      </c>
      <c r="P15" s="61">
        <f>('Bespoke Form'!$C$26=Options!O15)+('Bespoke Form'!$E$26=Options!O15)+('Bespoke Form'!$C$30=Options!O15)+('Bespoke Form'!$E$30=Options!O15)</f>
        <v>0</v>
      </c>
      <c r="X15" s="53"/>
    </row>
    <row r="16" spans="1:33" x14ac:dyDescent="0.25">
      <c r="B16" s="6" t="s">
        <v>50</v>
      </c>
      <c r="O16" s="53" t="s">
        <v>58</v>
      </c>
      <c r="P16" s="61">
        <f>('Bespoke Form'!$C$26=Options!O16)+('Bespoke Form'!$E$26=Options!O16)+('Bespoke Form'!$C$30=Options!O16)+('Bespoke Form'!$E$30=Options!O16)</f>
        <v>0</v>
      </c>
      <c r="X16" s="53"/>
    </row>
    <row r="17" spans="1:33" x14ac:dyDescent="0.25">
      <c r="B17" s="6">
        <v>8</v>
      </c>
      <c r="O17" s="53" t="s">
        <v>59</v>
      </c>
      <c r="P17" s="61">
        <f>('Bespoke Form'!$C$26=Options!O17)+('Bespoke Form'!$E$26=Options!O17)+('Bespoke Form'!$C$30=Options!O17)+('Bespoke Form'!$E$30=Options!O17)</f>
        <v>0</v>
      </c>
      <c r="T17" s="51"/>
      <c r="U17" s="63"/>
      <c r="V17" s="51"/>
      <c r="W17" s="63"/>
      <c r="X17" s="51"/>
      <c r="Y17" s="63"/>
    </row>
    <row r="18" spans="1:33" x14ac:dyDescent="0.25">
      <c r="B18" s="6" t="s">
        <v>51</v>
      </c>
      <c r="X18" s="53"/>
    </row>
    <row r="19" spans="1:33" x14ac:dyDescent="0.25">
      <c r="B19" s="6">
        <v>9</v>
      </c>
      <c r="X19" s="53"/>
    </row>
    <row r="20" spans="1:33" x14ac:dyDescent="0.25">
      <c r="B20" s="6" t="s">
        <v>52</v>
      </c>
      <c r="X20" s="53"/>
    </row>
    <row r="21" spans="1:33" x14ac:dyDescent="0.25">
      <c r="B21" s="6">
        <v>10</v>
      </c>
      <c r="X21" s="53"/>
    </row>
    <row r="22" spans="1:33" x14ac:dyDescent="0.25">
      <c r="B22" s="6" t="s">
        <v>53</v>
      </c>
      <c r="X22" s="53"/>
    </row>
    <row r="23" spans="1:33" x14ac:dyDescent="0.25">
      <c r="B23" s="6">
        <v>11</v>
      </c>
      <c r="X23" s="53"/>
    </row>
    <row r="24" spans="1:33" x14ac:dyDescent="0.25">
      <c r="B24" s="6" t="s">
        <v>54</v>
      </c>
      <c r="T24" s="51"/>
      <c r="U24" s="63"/>
      <c r="V24" s="51"/>
      <c r="W24" s="63"/>
      <c r="X24" s="51"/>
      <c r="Y24" s="63"/>
    </row>
    <row r="25" spans="1:33" x14ac:dyDescent="0.25">
      <c r="B25" s="6"/>
      <c r="X25" s="53"/>
    </row>
    <row r="26" spans="1:33" x14ac:dyDescent="0.25">
      <c r="A26" s="7" t="s">
        <v>160</v>
      </c>
      <c r="B26" s="6"/>
      <c r="N26" s="61">
        <f>SUM(N3:N12)</f>
        <v>0</v>
      </c>
      <c r="P26" s="61">
        <f>SUM(P3:P17)</f>
        <v>0</v>
      </c>
      <c r="R26" s="61">
        <f>SUM(R3:R4)</f>
        <v>0</v>
      </c>
      <c r="X26" s="53"/>
    </row>
    <row r="27" spans="1:33" s="7" customFormat="1" x14ac:dyDescent="0.25">
      <c r="A27" s="7" t="s">
        <v>144</v>
      </c>
      <c r="B27" s="15"/>
      <c r="C27" s="16"/>
      <c r="D27" s="51"/>
      <c r="E27" s="63"/>
      <c r="M27" s="55"/>
      <c r="N27" s="63">
        <v>3.78</v>
      </c>
      <c r="O27" s="51"/>
      <c r="P27" s="63">
        <v>3.78</v>
      </c>
      <c r="Q27" s="51"/>
      <c r="R27" s="63">
        <v>3.78</v>
      </c>
      <c r="T27" s="51"/>
      <c r="U27" s="63">
        <v>3.78</v>
      </c>
      <c r="V27" s="51"/>
      <c r="W27" s="63">
        <v>14.98</v>
      </c>
      <c r="X27" s="51"/>
      <c r="Y27" s="63">
        <v>3.78</v>
      </c>
      <c r="AA27" s="51"/>
      <c r="AB27" s="63">
        <v>7.56</v>
      </c>
      <c r="AD27" s="51"/>
      <c r="AE27" s="63">
        <v>7.56</v>
      </c>
      <c r="AF27" s="51"/>
      <c r="AG27" s="63">
        <v>7.56</v>
      </c>
    </row>
    <row r="28" spans="1:33" s="7" customFormat="1" x14ac:dyDescent="0.25">
      <c r="A28" s="7" t="s">
        <v>165</v>
      </c>
      <c r="B28" s="15"/>
      <c r="C28" s="16"/>
      <c r="D28" s="51"/>
      <c r="E28" s="63">
        <f>IFERROR(VLOOKUP('Bespoke Form'!D17,D3:E6,2,0),0)</f>
        <v>0</v>
      </c>
      <c r="M28" s="55"/>
      <c r="N28" s="63">
        <f>N26*N27</f>
        <v>0</v>
      </c>
      <c r="O28" s="57"/>
      <c r="P28" s="63">
        <f>P26*P27</f>
        <v>0</v>
      </c>
      <c r="Q28" s="51"/>
      <c r="R28" s="63">
        <f>(R3+R4)*R27</f>
        <v>0</v>
      </c>
      <c r="T28" s="51"/>
      <c r="U28" s="63">
        <f>(U3+U4+(U5*2))*U27</f>
        <v>0</v>
      </c>
      <c r="V28" s="51"/>
      <c r="W28" s="63">
        <f>(W3+W4+(W5*2))*W27</f>
        <v>0</v>
      </c>
      <c r="X28" s="51"/>
      <c r="Y28" s="63">
        <f>(Y3+Y4+(Y5*2))*Y27</f>
        <v>0</v>
      </c>
      <c r="AA28" s="51"/>
      <c r="AB28" s="63">
        <f>(AB3+AB4)*AB27</f>
        <v>0</v>
      </c>
      <c r="AD28" s="51"/>
      <c r="AE28" s="63">
        <f>(SUM(AE3:AE6))*AE27</f>
        <v>0</v>
      </c>
      <c r="AF28" s="51"/>
      <c r="AG28" s="63">
        <f>(SUM(AG3:AG5))*AG27</f>
        <v>0</v>
      </c>
    </row>
    <row r="29" spans="1:33" x14ac:dyDescent="0.25">
      <c r="A29" s="7" t="s">
        <v>162</v>
      </c>
      <c r="B29" s="72">
        <f>SUM(Options!E28:AG28)</f>
        <v>0</v>
      </c>
      <c r="C29" s="10"/>
    </row>
    <row r="30" spans="1:33" x14ac:dyDescent="0.25">
      <c r="A30" s="7" t="s">
        <v>164</v>
      </c>
      <c r="B30" s="71">
        <f>N26+P26+R26</f>
        <v>0</v>
      </c>
      <c r="C30" s="10"/>
    </row>
    <row r="31" spans="1:33" x14ac:dyDescent="0.25">
      <c r="A31" s="7" t="s">
        <v>163</v>
      </c>
      <c r="B31" s="73">
        <f>IF(B30=0,0,(IF(B30=1,3.78,7.56)))</f>
        <v>0</v>
      </c>
    </row>
    <row r="32" spans="1:33" x14ac:dyDescent="0.25">
      <c r="A32" s="7" t="s">
        <v>161</v>
      </c>
      <c r="B32" s="73">
        <f>B29-B31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Bespoke Form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Proctor</dc:creator>
  <cp:lastModifiedBy>DS</cp:lastModifiedBy>
  <cp:lastPrinted>2019-05-30T08:27:37Z</cp:lastPrinted>
  <dcterms:created xsi:type="dcterms:W3CDTF">2016-07-12T14:51:55Z</dcterms:created>
  <dcterms:modified xsi:type="dcterms:W3CDTF">2023-07-13T14:43:19Z</dcterms:modified>
</cp:coreProperties>
</file>